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13577DEA-29BA-4AA0-AF64-4BBF0CA8C5D8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Rates" sheetId="1" r:id="rId1"/>
    <sheet name="Route Costs" sheetId="2" r:id="rId2"/>
    <sheet name="Site Costs" sheetId="3" r:id="rId3"/>
    <sheet name="GPM Emergency Costs" sheetId="4" r:id="rId4"/>
    <sheet name="Summary" sheetId="5" r:id="rId5"/>
    <sheet name="Route Costs_SG" sheetId="6" r:id="rId6"/>
  </sheets>
  <definedNames>
    <definedName name="CONSUMABLES">Rates!$B$10</definedName>
    <definedName name="DRIVING_SPEED">Rates!$B$7</definedName>
    <definedName name="GPM_FACTOR">Rates!$B$13</definedName>
    <definedName name="GPM_PARTS">Rates!$B$12</definedName>
    <definedName name="HOTEL_RATE">Rates!$B$11</definedName>
    <definedName name="HOURLY_RATE">Rates!$B$4</definedName>
    <definedName name="MILEAGE_RATE">Rates!$B$9</definedName>
    <definedName name="OT_MULTIPLIER">Rates!$B$5</definedName>
    <definedName name="SERVICE_TIME">Rates!$B$8</definedName>
    <definedName name="STANDARD_DAY">Rates!$B$6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6" l="1"/>
  <c r="K5" i="6"/>
  <c r="K6" i="6"/>
  <c r="K7" i="6"/>
  <c r="K8" i="6"/>
  <c r="K9" i="6"/>
  <c r="K10" i="6"/>
  <c r="K11" i="6"/>
  <c r="K12" i="6"/>
  <c r="K13" i="6"/>
  <c r="K3" i="6"/>
  <c r="J4" i="6"/>
  <c r="J5" i="6"/>
  <c r="J6" i="6"/>
  <c r="J7" i="6"/>
  <c r="J8" i="6"/>
  <c r="J9" i="6"/>
  <c r="J10" i="6"/>
  <c r="J11" i="6"/>
  <c r="J12" i="6"/>
  <c r="J13" i="6"/>
  <c r="J3" i="6"/>
  <c r="I4" i="6"/>
  <c r="I5" i="6"/>
  <c r="I6" i="6"/>
  <c r="I7" i="6"/>
  <c r="I8" i="6"/>
  <c r="I9" i="6"/>
  <c r="I10" i="6"/>
  <c r="I11" i="6"/>
  <c r="I12" i="6"/>
  <c r="I13" i="6"/>
  <c r="I3" i="6"/>
  <c r="F9" i="6"/>
  <c r="E4" i="6"/>
  <c r="G4" i="6" s="1"/>
  <c r="E5" i="6"/>
  <c r="G5" i="6" s="1"/>
  <c r="E6" i="6"/>
  <c r="G6" i="6" s="1"/>
  <c r="E7" i="6"/>
  <c r="G7" i="6" s="1"/>
  <c r="E8" i="6"/>
  <c r="G8" i="6" s="1"/>
  <c r="E9" i="6"/>
  <c r="G9" i="6" s="1"/>
  <c r="E10" i="6"/>
  <c r="F10" i="6" s="1"/>
  <c r="E11" i="6"/>
  <c r="G11" i="6" s="1"/>
  <c r="E12" i="6"/>
  <c r="G12" i="6" s="1"/>
  <c r="E13" i="6"/>
  <c r="G13" i="6" s="1"/>
  <c r="E3" i="6"/>
  <c r="F3" i="6" s="1"/>
  <c r="D14" i="6"/>
  <c r="C14" i="6"/>
  <c r="S13" i="6"/>
  <c r="N13" i="6"/>
  <c r="P13" i="6" s="1"/>
  <c r="R13" i="6" s="1"/>
  <c r="S12" i="6"/>
  <c r="N12" i="6"/>
  <c r="P12" i="6" s="1"/>
  <c r="R12" i="6" s="1"/>
  <c r="S11" i="6"/>
  <c r="N11" i="6"/>
  <c r="P11" i="6" s="1"/>
  <c r="R11" i="6" s="1"/>
  <c r="S10" i="6"/>
  <c r="N10" i="6"/>
  <c r="P10" i="6" s="1"/>
  <c r="R10" i="6" s="1"/>
  <c r="S9" i="6"/>
  <c r="N9" i="6"/>
  <c r="P9" i="6" s="1"/>
  <c r="R9" i="6" s="1"/>
  <c r="S8" i="6"/>
  <c r="N8" i="6"/>
  <c r="P8" i="6" s="1"/>
  <c r="R8" i="6" s="1"/>
  <c r="S7" i="6"/>
  <c r="N7" i="6"/>
  <c r="P7" i="6" s="1"/>
  <c r="R7" i="6" s="1"/>
  <c r="S6" i="6"/>
  <c r="N6" i="6"/>
  <c r="P6" i="6" s="1"/>
  <c r="R6" i="6" s="1"/>
  <c r="S5" i="6"/>
  <c r="N5" i="6"/>
  <c r="P5" i="6" s="1"/>
  <c r="R5" i="6" s="1"/>
  <c r="S4" i="6"/>
  <c r="N4" i="6"/>
  <c r="P4" i="6" s="1"/>
  <c r="R4" i="6" s="1"/>
  <c r="S3" i="6"/>
  <c r="N3" i="6"/>
  <c r="J29" i="4"/>
  <c r="H29" i="4"/>
  <c r="F29" i="4"/>
  <c r="E29" i="4"/>
  <c r="D29" i="4"/>
  <c r="J28" i="4"/>
  <c r="F28" i="4"/>
  <c r="D28" i="4"/>
  <c r="E28" i="4" s="1"/>
  <c r="J27" i="4"/>
  <c r="H27" i="4"/>
  <c r="G27" i="4"/>
  <c r="I27" i="4" s="1"/>
  <c r="F27" i="4"/>
  <c r="E27" i="4"/>
  <c r="D27" i="4"/>
  <c r="J26" i="4"/>
  <c r="H26" i="4"/>
  <c r="F26" i="4"/>
  <c r="E26" i="4"/>
  <c r="D26" i="4"/>
  <c r="J25" i="4"/>
  <c r="F25" i="4"/>
  <c r="D25" i="4"/>
  <c r="H25" i="4" s="1"/>
  <c r="J24" i="4"/>
  <c r="H24" i="4"/>
  <c r="F24" i="4"/>
  <c r="E24" i="4"/>
  <c r="D24" i="4"/>
  <c r="J23" i="4"/>
  <c r="H23" i="4"/>
  <c r="F23" i="4"/>
  <c r="E23" i="4"/>
  <c r="D23" i="4"/>
  <c r="J22" i="4"/>
  <c r="F22" i="4"/>
  <c r="D22" i="4"/>
  <c r="H22" i="4" s="1"/>
  <c r="J21" i="4"/>
  <c r="H21" i="4"/>
  <c r="F21" i="4"/>
  <c r="E21" i="4"/>
  <c r="G21" i="4" s="1"/>
  <c r="I21" i="4" s="1"/>
  <c r="D21" i="4"/>
  <c r="J20" i="4"/>
  <c r="H20" i="4"/>
  <c r="F20" i="4"/>
  <c r="E20" i="4"/>
  <c r="D20" i="4"/>
  <c r="J19" i="4"/>
  <c r="F19" i="4"/>
  <c r="D19" i="4"/>
  <c r="H19" i="4" s="1"/>
  <c r="J18" i="4"/>
  <c r="H18" i="4"/>
  <c r="F18" i="4"/>
  <c r="G18" i="4" s="1"/>
  <c r="I18" i="4" s="1"/>
  <c r="E18" i="4"/>
  <c r="D18" i="4"/>
  <c r="J17" i="4"/>
  <c r="H17" i="4"/>
  <c r="F17" i="4"/>
  <c r="E17" i="4"/>
  <c r="D17" i="4"/>
  <c r="J16" i="4"/>
  <c r="F16" i="4"/>
  <c r="D16" i="4"/>
  <c r="H16" i="4" s="1"/>
  <c r="J15" i="4"/>
  <c r="H15" i="4"/>
  <c r="F15" i="4"/>
  <c r="E15" i="4"/>
  <c r="D15" i="4"/>
  <c r="J14" i="4"/>
  <c r="H14" i="4"/>
  <c r="F14" i="4"/>
  <c r="E14" i="4"/>
  <c r="D14" i="4"/>
  <c r="J13" i="4"/>
  <c r="F13" i="4"/>
  <c r="D13" i="4"/>
  <c r="H13" i="4" s="1"/>
  <c r="J12" i="4"/>
  <c r="H12" i="4"/>
  <c r="F12" i="4"/>
  <c r="E12" i="4"/>
  <c r="D12" i="4"/>
  <c r="J11" i="4"/>
  <c r="H11" i="4"/>
  <c r="F11" i="4"/>
  <c r="E11" i="4"/>
  <c r="D11" i="4"/>
  <c r="J10" i="4"/>
  <c r="F10" i="4"/>
  <c r="D10" i="4"/>
  <c r="E10" i="4" s="1"/>
  <c r="J9" i="4"/>
  <c r="H9" i="4"/>
  <c r="G9" i="4"/>
  <c r="I9" i="4" s="1"/>
  <c r="F9" i="4"/>
  <c r="E9" i="4"/>
  <c r="D9" i="4"/>
  <c r="J8" i="4"/>
  <c r="H8" i="4"/>
  <c r="F8" i="4"/>
  <c r="G8" i="4" s="1"/>
  <c r="I8" i="4" s="1"/>
  <c r="E8" i="4"/>
  <c r="D8" i="4"/>
  <c r="J7" i="4"/>
  <c r="F7" i="4"/>
  <c r="D7" i="4"/>
  <c r="E7" i="4" s="1"/>
  <c r="J6" i="4"/>
  <c r="H6" i="4"/>
  <c r="F6" i="4"/>
  <c r="E6" i="4"/>
  <c r="D6" i="4"/>
  <c r="J5" i="4"/>
  <c r="H5" i="4"/>
  <c r="F5" i="4"/>
  <c r="E5" i="4"/>
  <c r="D5" i="4"/>
  <c r="D30" i="4" s="1"/>
  <c r="F29" i="3"/>
  <c r="D29" i="3"/>
  <c r="E29" i="3" s="1"/>
  <c r="F28" i="3"/>
  <c r="D28" i="3"/>
  <c r="E28" i="3" s="1"/>
  <c r="F27" i="3"/>
  <c r="D27" i="3"/>
  <c r="E27" i="3" s="1"/>
  <c r="H27" i="3" s="1"/>
  <c r="F26" i="3"/>
  <c r="D26" i="3"/>
  <c r="E26" i="3" s="1"/>
  <c r="F25" i="3"/>
  <c r="D25" i="3"/>
  <c r="E25" i="3" s="1"/>
  <c r="F24" i="3"/>
  <c r="D24" i="3"/>
  <c r="E24" i="3" s="1"/>
  <c r="F23" i="3"/>
  <c r="D23" i="3"/>
  <c r="E23" i="3" s="1"/>
  <c r="H23" i="3" s="1"/>
  <c r="F22" i="3"/>
  <c r="D22" i="3"/>
  <c r="E22" i="3" s="1"/>
  <c r="F21" i="3"/>
  <c r="D21" i="3"/>
  <c r="E21" i="3" s="1"/>
  <c r="F20" i="3"/>
  <c r="D20" i="3"/>
  <c r="E20" i="3" s="1"/>
  <c r="F19" i="3"/>
  <c r="D19" i="3"/>
  <c r="E19" i="3" s="1"/>
  <c r="H19" i="3" s="1"/>
  <c r="F18" i="3"/>
  <c r="D18" i="3"/>
  <c r="E18" i="3" s="1"/>
  <c r="F17" i="3"/>
  <c r="D17" i="3"/>
  <c r="E17" i="3" s="1"/>
  <c r="F16" i="3"/>
  <c r="D16" i="3"/>
  <c r="E16" i="3" s="1"/>
  <c r="F15" i="3"/>
  <c r="D15" i="3"/>
  <c r="E15" i="3" s="1"/>
  <c r="H15" i="3" s="1"/>
  <c r="F14" i="3"/>
  <c r="D14" i="3"/>
  <c r="E14" i="3" s="1"/>
  <c r="F13" i="3"/>
  <c r="D13" i="3"/>
  <c r="E13" i="3" s="1"/>
  <c r="G12" i="3"/>
  <c r="G30" i="3" s="1"/>
  <c r="F12" i="3"/>
  <c r="D12" i="3"/>
  <c r="E12" i="3" s="1"/>
  <c r="F11" i="3"/>
  <c r="D11" i="3"/>
  <c r="E11" i="3" s="1"/>
  <c r="H11" i="3" s="1"/>
  <c r="F10" i="3"/>
  <c r="D10" i="3"/>
  <c r="E10" i="3" s="1"/>
  <c r="H10" i="3" s="1"/>
  <c r="F9" i="3"/>
  <c r="D9" i="3"/>
  <c r="E9" i="3" s="1"/>
  <c r="H9" i="3" s="1"/>
  <c r="F8" i="3"/>
  <c r="D8" i="3"/>
  <c r="E8" i="3" s="1"/>
  <c r="H8" i="3" s="1"/>
  <c r="F7" i="3"/>
  <c r="D7" i="3"/>
  <c r="E7" i="3" s="1"/>
  <c r="H7" i="3" s="1"/>
  <c r="F6" i="3"/>
  <c r="D6" i="3"/>
  <c r="E6" i="3" s="1"/>
  <c r="H6" i="3" s="1"/>
  <c r="F5" i="3"/>
  <c r="D5" i="3"/>
  <c r="E5" i="3" s="1"/>
  <c r="D16" i="2"/>
  <c r="C16" i="2"/>
  <c r="J15" i="2"/>
  <c r="E15" i="2"/>
  <c r="G15" i="2" s="1"/>
  <c r="I15" i="2" s="1"/>
  <c r="J14" i="2"/>
  <c r="E14" i="2"/>
  <c r="G14" i="2" s="1"/>
  <c r="I14" i="2" s="1"/>
  <c r="J13" i="2"/>
  <c r="E13" i="2"/>
  <c r="G13" i="2" s="1"/>
  <c r="I13" i="2" s="1"/>
  <c r="J12" i="2"/>
  <c r="E12" i="2"/>
  <c r="G12" i="2" s="1"/>
  <c r="I12" i="2" s="1"/>
  <c r="J11" i="2"/>
  <c r="E11" i="2"/>
  <c r="G11" i="2" s="1"/>
  <c r="I11" i="2" s="1"/>
  <c r="J10" i="2"/>
  <c r="E10" i="2"/>
  <c r="F10" i="2" s="1"/>
  <c r="H10" i="2" s="1"/>
  <c r="J9" i="2"/>
  <c r="E9" i="2"/>
  <c r="F9" i="2" s="1"/>
  <c r="H9" i="2" s="1"/>
  <c r="J8" i="2"/>
  <c r="E8" i="2"/>
  <c r="G8" i="2" s="1"/>
  <c r="I8" i="2" s="1"/>
  <c r="J7" i="2"/>
  <c r="E7" i="2"/>
  <c r="F7" i="2" s="1"/>
  <c r="H7" i="2" s="1"/>
  <c r="J6" i="2"/>
  <c r="E6" i="2"/>
  <c r="F6" i="2" s="1"/>
  <c r="H6" i="2" s="1"/>
  <c r="J5" i="2"/>
  <c r="E5" i="2"/>
  <c r="H9" i="6" l="1"/>
  <c r="G10" i="6"/>
  <c r="H10" i="6" s="1"/>
  <c r="F8" i="6"/>
  <c r="H8" i="6" s="1"/>
  <c r="F6" i="6"/>
  <c r="H6" i="6" s="1"/>
  <c r="G3" i="6"/>
  <c r="H3" i="6" s="1"/>
  <c r="F11" i="6"/>
  <c r="H11" i="6" s="1"/>
  <c r="F7" i="6"/>
  <c r="H7" i="6" s="1"/>
  <c r="F13" i="6"/>
  <c r="H13" i="6" s="1"/>
  <c r="F5" i="6"/>
  <c r="H5" i="6" s="1"/>
  <c r="F12" i="6"/>
  <c r="H12" i="6" s="1"/>
  <c r="F4" i="6"/>
  <c r="H4" i="6" s="1"/>
  <c r="O9" i="6"/>
  <c r="Q9" i="6" s="1"/>
  <c r="T9" i="6" s="1"/>
  <c r="U12" i="6" s="1"/>
  <c r="O6" i="6"/>
  <c r="Q6" i="6" s="1"/>
  <c r="T6" i="6" s="1"/>
  <c r="U9" i="6" s="1"/>
  <c r="O10" i="6"/>
  <c r="Q10" i="6" s="1"/>
  <c r="T10" i="6" s="1"/>
  <c r="U13" i="6" s="1"/>
  <c r="O5" i="6"/>
  <c r="Q5" i="6" s="1"/>
  <c r="T5" i="6" s="1"/>
  <c r="U8" i="6" s="1"/>
  <c r="O4" i="6"/>
  <c r="Q4" i="6" s="1"/>
  <c r="T4" i="6" s="1"/>
  <c r="U7" i="6" s="1"/>
  <c r="O12" i="6"/>
  <c r="Q12" i="6" s="1"/>
  <c r="T12" i="6" s="1"/>
  <c r="U15" i="6" s="1"/>
  <c r="O7" i="6"/>
  <c r="Q7" i="6" s="1"/>
  <c r="T7" i="6" s="1"/>
  <c r="U10" i="6" s="1"/>
  <c r="O13" i="6"/>
  <c r="Q13" i="6" s="1"/>
  <c r="T13" i="6" s="1"/>
  <c r="U16" i="6" s="1"/>
  <c r="N14" i="6"/>
  <c r="O8" i="6"/>
  <c r="Q8" i="6" s="1"/>
  <c r="T8" i="6" s="1"/>
  <c r="U11" i="6" s="1"/>
  <c r="O3" i="6"/>
  <c r="O11" i="6"/>
  <c r="Q11" i="6" s="1"/>
  <c r="T11" i="6" s="1"/>
  <c r="U14" i="6" s="1"/>
  <c r="S14" i="6"/>
  <c r="H13" i="3"/>
  <c r="H17" i="3"/>
  <c r="H21" i="3"/>
  <c r="H25" i="3"/>
  <c r="H29" i="3"/>
  <c r="G15" i="4"/>
  <c r="I15" i="4" s="1"/>
  <c r="K15" i="4" s="1"/>
  <c r="P3" i="6"/>
  <c r="G26" i="4"/>
  <c r="I26" i="4" s="1"/>
  <c r="H14" i="3"/>
  <c r="H18" i="3"/>
  <c r="H22" i="3"/>
  <c r="H26" i="3"/>
  <c r="G10" i="4"/>
  <c r="I10" i="4" s="1"/>
  <c r="G28" i="4"/>
  <c r="I28" i="4" s="1"/>
  <c r="J16" i="2"/>
  <c r="F30" i="3"/>
  <c r="H16" i="3"/>
  <c r="H20" i="3"/>
  <c r="H24" i="3"/>
  <c r="H28" i="3"/>
  <c r="F15" i="2"/>
  <c r="H15" i="2" s="1"/>
  <c r="K15" i="2" s="1"/>
  <c r="L15" i="2" s="1"/>
  <c r="G23" i="4"/>
  <c r="I23" i="4" s="1"/>
  <c r="K23" i="4" s="1"/>
  <c r="G17" i="4"/>
  <c r="I17" i="4" s="1"/>
  <c r="K17" i="4" s="1"/>
  <c r="G20" i="4"/>
  <c r="I20" i="4" s="1"/>
  <c r="K20" i="4" s="1"/>
  <c r="F8" i="2"/>
  <c r="H8" i="2" s="1"/>
  <c r="K8" i="2" s="1"/>
  <c r="L8" i="2" s="1"/>
  <c r="F12" i="2"/>
  <c r="H12" i="2" s="1"/>
  <c r="K12" i="2" s="1"/>
  <c r="L12" i="2" s="1"/>
  <c r="G6" i="2"/>
  <c r="I6" i="2" s="1"/>
  <c r="K6" i="2" s="1"/>
  <c r="L6" i="2" s="1"/>
  <c r="F13" i="2"/>
  <c r="H13" i="2" s="1"/>
  <c r="K13" i="2" s="1"/>
  <c r="L13" i="2" s="1"/>
  <c r="G6" i="4"/>
  <c r="I6" i="4" s="1"/>
  <c r="K6" i="4" s="1"/>
  <c r="G14" i="4"/>
  <c r="I14" i="4" s="1"/>
  <c r="K14" i="4" s="1"/>
  <c r="G24" i="4"/>
  <c r="I24" i="4" s="1"/>
  <c r="K24" i="4" s="1"/>
  <c r="G10" i="2"/>
  <c r="I10" i="2" s="1"/>
  <c r="K10" i="2" s="1"/>
  <c r="L10" i="2" s="1"/>
  <c r="G12" i="4"/>
  <c r="I12" i="4" s="1"/>
  <c r="K12" i="4" s="1"/>
  <c r="E16" i="2"/>
  <c r="F5" i="2"/>
  <c r="G11" i="4"/>
  <c r="I11" i="4" s="1"/>
  <c r="K11" i="4" s="1"/>
  <c r="G29" i="4"/>
  <c r="I29" i="4" s="1"/>
  <c r="K29" i="4" s="1"/>
  <c r="G5" i="2"/>
  <c r="I5" i="2" s="1"/>
  <c r="H12" i="3"/>
  <c r="K27" i="4"/>
  <c r="K18" i="4"/>
  <c r="G7" i="4"/>
  <c r="I7" i="4" s="1"/>
  <c r="K26" i="4"/>
  <c r="F30" i="4"/>
  <c r="K9" i="4"/>
  <c r="K21" i="4"/>
  <c r="K8" i="4"/>
  <c r="H5" i="3"/>
  <c r="E30" i="3"/>
  <c r="J30" i="4"/>
  <c r="B11" i="5" s="1"/>
  <c r="H5" i="2"/>
  <c r="F14" i="2"/>
  <c r="H14" i="2" s="1"/>
  <c r="K14" i="2" s="1"/>
  <c r="L14" i="2" s="1"/>
  <c r="D30" i="3"/>
  <c r="G7" i="2"/>
  <c r="I7" i="2" s="1"/>
  <c r="K7" i="2" s="1"/>
  <c r="L7" i="2" s="1"/>
  <c r="E13" i="4"/>
  <c r="G13" i="4" s="1"/>
  <c r="I13" i="4" s="1"/>
  <c r="K13" i="4" s="1"/>
  <c r="E16" i="4"/>
  <c r="G16" i="4" s="1"/>
  <c r="I16" i="4" s="1"/>
  <c r="K16" i="4" s="1"/>
  <c r="E19" i="4"/>
  <c r="G19" i="4" s="1"/>
  <c r="I19" i="4" s="1"/>
  <c r="K19" i="4" s="1"/>
  <c r="E22" i="4"/>
  <c r="G22" i="4" s="1"/>
  <c r="I22" i="4" s="1"/>
  <c r="K22" i="4" s="1"/>
  <c r="E25" i="4"/>
  <c r="G25" i="4" s="1"/>
  <c r="I25" i="4" s="1"/>
  <c r="K25" i="4" s="1"/>
  <c r="G9" i="2"/>
  <c r="I9" i="2" s="1"/>
  <c r="K9" i="2" s="1"/>
  <c r="L9" i="2" s="1"/>
  <c r="F11" i="2"/>
  <c r="H11" i="2" s="1"/>
  <c r="K11" i="2" s="1"/>
  <c r="L11" i="2" s="1"/>
  <c r="H7" i="4"/>
  <c r="H10" i="4"/>
  <c r="K10" i="4" s="1"/>
  <c r="H28" i="4"/>
  <c r="G5" i="4"/>
  <c r="O14" i="6" l="1"/>
  <c r="Q3" i="6"/>
  <c r="H30" i="3"/>
  <c r="B5" i="5" s="1"/>
  <c r="K28" i="4"/>
  <c r="P14" i="6"/>
  <c r="R3" i="6"/>
  <c r="R14" i="6" s="1"/>
  <c r="K7" i="4"/>
  <c r="H16" i="2"/>
  <c r="K5" i="2"/>
  <c r="G16" i="2"/>
  <c r="F16" i="2"/>
  <c r="I5" i="4"/>
  <c r="G30" i="4"/>
  <c r="I16" i="2"/>
  <c r="E30" i="4"/>
  <c r="H30" i="4"/>
  <c r="B9" i="5" s="1"/>
  <c r="T3" i="6" l="1"/>
  <c r="T14" i="6" s="1"/>
  <c r="Q14" i="6"/>
  <c r="K16" i="2"/>
  <c r="B4" i="5" s="1"/>
  <c r="B6" i="5" s="1"/>
  <c r="L5" i="2"/>
  <c r="L16" i="2" s="1"/>
  <c r="I30" i="4"/>
  <c r="B10" i="5" s="1"/>
  <c r="K5" i="4"/>
  <c r="K30" i="4" s="1"/>
  <c r="B12" i="5" s="1"/>
  <c r="B14" i="5" s="1"/>
  <c r="U6" i="6" l="1"/>
  <c r="U17" i="6" s="1"/>
</calcChain>
</file>

<file path=xl/sharedStrings.xml><?xml version="1.0" encoding="utf-8"?>
<sst xmlns="http://schemas.openxmlformats.org/spreadsheetml/2006/main" count="304" uniqueCount="132">
  <si>
    <t>COST MODEL PARAMETERS</t>
  </si>
  <si>
    <t>Parameter</t>
  </si>
  <si>
    <t>Value</t>
  </si>
  <si>
    <t>Unit</t>
  </si>
  <si>
    <t>Description</t>
  </si>
  <si>
    <t>HOURLY_RATE</t>
  </si>
  <si>
    <t>$/hour</t>
  </si>
  <si>
    <t>Technician hourly rate</t>
  </si>
  <si>
    <t>OT_MULTIPLIER</t>
  </si>
  <si>
    <t>multiplier</t>
  </si>
  <si>
    <t>STANDARD_DAY</t>
  </si>
  <si>
    <t>hours</t>
  </si>
  <si>
    <t>Hours before overtime</t>
  </si>
  <si>
    <t>DRIVING_SPEED</t>
  </si>
  <si>
    <t>km/hr</t>
  </si>
  <si>
    <t>Average driving speed</t>
  </si>
  <si>
    <t>SERVICE_TIME</t>
  </si>
  <si>
    <t>hours/site</t>
  </si>
  <si>
    <t>Time on site per visit</t>
  </si>
  <si>
    <t>MILEAGE_RATE</t>
  </si>
  <si>
    <t>$/km</t>
  </si>
  <si>
    <t>Vehicle cost per km</t>
  </si>
  <si>
    <t>CONSUMABLES</t>
  </si>
  <si>
    <t>$/site</t>
  </si>
  <si>
    <t>Materials per site</t>
  </si>
  <si>
    <t>HOTEL_RATE</t>
  </si>
  <si>
    <t>$/night</t>
  </si>
  <si>
    <t>Overnight accommodation</t>
  </si>
  <si>
    <t>GPM_PARTS</t>
  </si>
  <si>
    <t>Emergency parts allowance</t>
  </si>
  <si>
    <t>GPM_FACTOR</t>
  </si>
  <si>
    <t>💡 Change any blue value and all sheets recalculate</t>
  </si>
  <si>
    <t>ROUTE TRAVEL COSTS</t>
  </si>
  <si>
    <t>Driving time and mileage to complete each route (excludes on-site time/costs)</t>
  </si>
  <si>
    <t>Route</t>
  </si>
  <si>
    <t>Branch</t>
  </si>
  <si>
    <t>Sites</t>
  </si>
  <si>
    <t>Route km</t>
  </si>
  <si>
    <t>Drive Time
(km÷Speed)</t>
  </si>
  <si>
    <t>Base hrs
(≤8)</t>
  </si>
  <si>
    <t>OT hrs
(&gt;8)</t>
  </si>
  <si>
    <t>Base Labour
(Hrs×Rate)</t>
  </si>
  <si>
    <t>OT Labour
(Hrs×Rate×1.2)</t>
  </si>
  <si>
    <t>Mileage
(km×$/km)</t>
  </si>
  <si>
    <t>ROUTE
TOTAL</t>
  </si>
  <si>
    <t>Regina Local</t>
  </si>
  <si>
    <t>Regina</t>
  </si>
  <si>
    <t>Regina North</t>
  </si>
  <si>
    <t>Yorkton</t>
  </si>
  <si>
    <t>Regina West</t>
  </si>
  <si>
    <t>North Corridor</t>
  </si>
  <si>
    <t>Saskatoon</t>
  </si>
  <si>
    <t>Saskatoon Local</t>
  </si>
  <si>
    <t>Saskatoon South</t>
  </si>
  <si>
    <t>Saskatoon East</t>
  </si>
  <si>
    <t>Saskatoon NE (Humboldt)</t>
  </si>
  <si>
    <t>Saskatoon North</t>
  </si>
  <si>
    <t>Prince Albert</t>
  </si>
  <si>
    <t>TOTALS</t>
  </si>
  <si>
    <t/>
  </si>
  <si>
    <t>ON-SITE COSTS</t>
  </si>
  <si>
    <t>Time and materials while ON SITE (does not include travel - see Route Costs)</t>
  </si>
  <si>
    <t>Site</t>
  </si>
  <si>
    <t>Service Time
(hrs on site)</t>
  </si>
  <si>
    <t>Site Labour
(Time×Rate)</t>
  </si>
  <si>
    <t>Consumables
(Materials)</t>
  </si>
  <si>
    <t>Hotel</t>
  </si>
  <si>
    <t>Lumsden</t>
  </si>
  <si>
    <t>Regina ReStore</t>
  </si>
  <si>
    <t>Regina Butterfield</t>
  </si>
  <si>
    <t>Bulyea</t>
  </si>
  <si>
    <t>Strasbourg</t>
  </si>
  <si>
    <t>Moose Jaw</t>
  </si>
  <si>
    <t>Swift Current</t>
  </si>
  <si>
    <t>Jansen</t>
  </si>
  <si>
    <t>Nokomis</t>
  </si>
  <si>
    <t>Saskatoon LINN</t>
  </si>
  <si>
    <t>Saskatoon Old TT</t>
  </si>
  <si>
    <t>Casa Rio</t>
  </si>
  <si>
    <t>Clavet</t>
  </si>
  <si>
    <t>Cardinal Estates</t>
  </si>
  <si>
    <t>Shields</t>
  </si>
  <si>
    <t>Allan</t>
  </si>
  <si>
    <t>Young</t>
  </si>
  <si>
    <t>Prud'Homme</t>
  </si>
  <si>
    <t>Humboldt</t>
  </si>
  <si>
    <t>Tarnopol</t>
  </si>
  <si>
    <t>Neuanlage</t>
  </si>
  <si>
    <t>Waldheim</t>
  </si>
  <si>
    <t>Rosthern</t>
  </si>
  <si>
    <t>GPM EMERGENCY COSTS</t>
  </si>
  <si>
    <t>Closest
Shop</t>
  </si>
  <si>
    <t>Distance
(km)</t>
  </si>
  <si>
    <t>Round Trip
(km×2)</t>
  </si>
  <si>
    <t>Drive Time
(÷Speed)</t>
  </si>
  <si>
    <t>Total Time
(Drive+Svc)</t>
  </si>
  <si>
    <t>GPM Travel
(Trip×$/km×Factor)</t>
  </si>
  <si>
    <t>GPM Labour
(Time×Rate×Factor)</t>
  </si>
  <si>
    <t>GPM Parts
(Insurance)</t>
  </si>
  <si>
    <t>GPM
TOTAL</t>
  </si>
  <si>
    <t>COST SUMMARY</t>
  </si>
  <si>
    <t>SCHEDULED VISIT COSTS</t>
  </si>
  <si>
    <t>Route Travel (labour + mileage)</t>
  </si>
  <si>
    <t>From Route Costs sheet</t>
  </si>
  <si>
    <t>On-Site (labour + materials)</t>
  </si>
  <si>
    <t>From Site Costs sheet</t>
  </si>
  <si>
    <t>TOTAL SCHEDULED VISIT</t>
  </si>
  <si>
    <t>GPM EMERGENCY ALLOWANCE</t>
  </si>
  <si>
    <t>GPM Travel</t>
  </si>
  <si>
    <t>Direct round-trip × Factor</t>
  </si>
  <si>
    <t>GPM Labour</t>
  </si>
  <si>
    <t>(Drive + Service) × Rate × Factor</t>
  </si>
  <si>
    <t>GPM Parts</t>
  </si>
  <si>
    <t>Parts allowance</t>
  </si>
  <si>
    <t>TOTAL GPM EMERGENCY</t>
  </si>
  <si>
    <t>GRAND TOTAL (Visit + GPM)</t>
  </si>
  <si>
    <t>ROUTE COLOR LEGEND</t>
  </si>
  <si>
    <t xml:space="preserve">Overtime multiplier </t>
  </si>
  <si>
    <t>Direct round-trip from closest shop  |  All costs × GPM_FACTOR (% emergency probability)</t>
  </si>
  <si>
    <t xml:space="preserve">Emergency probability </t>
  </si>
  <si>
    <t>Round Trip</t>
  </si>
  <si>
    <t>ON-SITE
TOTAL (1 Visit)</t>
  </si>
  <si>
    <t>Regina Local*</t>
  </si>
  <si>
    <t>*2 additional sites in Regina (no factoring required)</t>
  </si>
  <si>
    <t>Saskatoon Local**</t>
  </si>
  <si>
    <t>**2 additional sites in Saskatoon (no factoring required)</t>
  </si>
  <si>
    <t>Drive Mileage</t>
  </si>
  <si>
    <t>Drive Labour Hours x $80</t>
  </si>
  <si>
    <t>TOTAL COST per 1 Round trip Out</t>
  </si>
  <si>
    <t>Sell at 47%</t>
  </si>
  <si>
    <t>4 visit PM Revenue</t>
  </si>
  <si>
    <t>Emergency Call out (1.25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</si>
</sst>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$#,##0.00"/>
  </numFmts>
  <fonts count="15" x14ac:knownFonts="1">
    <font>
      <sz val="11"/>
      <color theme="1"/>
      <name val="Calibri"/>
      <family val="2"/>
      <scheme val="minor"/>
    </font>
    <font>
      <b/>
      <sz val="16"/>
      <color rgb="FF2F5496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1"/>
      <color rgb="FF2F5496"/>
      <name val="Calibri"/>
      <family val="2"/>
    </font>
    <font>
      <i/>
      <sz val="11"/>
      <color rgb="FF666666"/>
      <name val="Calibri"/>
      <family val="2"/>
    </font>
    <font>
      <b/>
      <sz val="16"/>
      <color rgb="FFED7D31"/>
      <name val="Calibri"/>
      <family val="2"/>
    </font>
    <font>
      <i/>
      <sz val="10"/>
      <color rgb="FF666666"/>
      <name val="Calibri"/>
      <family val="2"/>
    </font>
    <font>
      <b/>
      <sz val="16"/>
      <color rgb="FF70AD47"/>
      <name val="Calibri"/>
      <family val="2"/>
    </font>
    <font>
      <b/>
      <sz val="16"/>
      <color rgb="FFC00000"/>
      <name val="Calibri"/>
      <family val="2"/>
    </font>
    <font>
      <b/>
      <sz val="18"/>
      <name val="Calibri"/>
      <family val="2"/>
    </font>
    <font>
      <b/>
      <sz val="14"/>
      <color rgb="FFED7D31"/>
      <name val="Calibri"/>
      <family val="2"/>
    </font>
    <font>
      <b/>
      <sz val="14"/>
      <color rgb="FFC0000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E6F0FF"/>
      </patternFill>
    </fill>
    <fill>
      <patternFill patternType="solid">
        <fgColor rgb="FFED7D31"/>
      </patternFill>
    </fill>
    <fill>
      <patternFill patternType="solid">
        <fgColor rgb="FFFFE6E6"/>
      </patternFill>
    </fill>
    <fill>
      <patternFill patternType="solid">
        <fgColor rgb="FFFFE6CC"/>
      </patternFill>
    </fill>
    <fill>
      <patternFill patternType="solid">
        <fgColor rgb="FFFFFFCC"/>
      </patternFill>
    </fill>
    <fill>
      <patternFill patternType="solid">
        <fgColor rgb="FFE6FFCC"/>
      </patternFill>
    </fill>
    <fill>
      <patternFill patternType="solid">
        <fgColor rgb="FFCCFFCC"/>
      </patternFill>
    </fill>
    <fill>
      <patternFill patternType="solid">
        <fgColor rgb="FFCCFFE6"/>
      </patternFill>
    </fill>
    <fill>
      <patternFill patternType="solid">
        <fgColor rgb="FFCCF2FF"/>
      </patternFill>
    </fill>
    <fill>
      <patternFill patternType="solid">
        <fgColor rgb="FFCCE6FF"/>
      </patternFill>
    </fill>
    <fill>
      <patternFill patternType="solid">
        <fgColor rgb="FFE6CCFF"/>
      </patternFill>
    </fill>
    <fill>
      <patternFill patternType="solid">
        <fgColor rgb="FFFFCCFF"/>
      </patternFill>
    </fill>
    <fill>
      <patternFill patternType="solid">
        <fgColor rgb="FFFFCCE6"/>
      </patternFill>
    </fill>
    <fill>
      <patternFill patternType="solid">
        <fgColor rgb="FFFCE4D6"/>
      </patternFill>
    </fill>
    <fill>
      <patternFill patternType="solid">
        <fgColor rgb="FF70AD47"/>
      </patternFill>
    </fill>
    <fill>
      <patternFill patternType="solid">
        <fgColor rgb="FFE2EFDA"/>
      </patternFill>
    </fill>
    <fill>
      <patternFill patternType="solid">
        <fgColor rgb="FFC00000"/>
      </patternFill>
    </fill>
    <fill>
      <patternFill patternType="solid">
        <fgColor rgb="FFF8CBAD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/>
    <xf numFmtId="4" fontId="4" fillId="3" borderId="1" xfId="0" applyNumberFormat="1" applyFont="1" applyFill="1" applyBorder="1"/>
    <xf numFmtId="0" fontId="0" fillId="0" borderId="1" xfId="0" applyBorder="1"/>
    <xf numFmtId="0" fontId="5" fillId="0" borderId="0" xfId="0" applyFont="1"/>
    <xf numFmtId="0" fontId="2" fillId="4" borderId="0" xfId="0" applyFont="1" applyFill="1" applyAlignment="1">
      <alignment horizontal="center"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4" fontId="0" fillId="5" borderId="1" xfId="0" applyNumberFormat="1" applyFill="1" applyBorder="1"/>
    <xf numFmtId="165" fontId="0" fillId="5" borderId="1" xfId="0" applyNumberFormat="1" applyFill="1" applyBorder="1"/>
    <xf numFmtId="165" fontId="3" fillId="5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4" fontId="0" fillId="6" borderId="1" xfId="0" applyNumberFormat="1" applyFill="1" applyBorder="1"/>
    <xf numFmtId="165" fontId="0" fillId="6" borderId="1" xfId="0" applyNumberFormat="1" applyFill="1" applyBorder="1"/>
    <xf numFmtId="165" fontId="3" fillId="6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4" fontId="0" fillId="7" borderId="1" xfId="0" applyNumberFormat="1" applyFill="1" applyBorder="1"/>
    <xf numFmtId="165" fontId="0" fillId="7" borderId="1" xfId="0" applyNumberFormat="1" applyFill="1" applyBorder="1"/>
    <xf numFmtId="165" fontId="3" fillId="7" borderId="1" xfId="0" applyNumberFormat="1" applyFont="1" applyFill="1" applyBorder="1"/>
    <xf numFmtId="0" fontId="0" fillId="8" borderId="1" xfId="0" applyFill="1" applyBorder="1"/>
    <xf numFmtId="164" fontId="0" fillId="8" borderId="1" xfId="0" applyNumberFormat="1" applyFill="1" applyBorder="1"/>
    <xf numFmtId="4" fontId="0" fillId="8" borderId="1" xfId="0" applyNumberFormat="1" applyFill="1" applyBorder="1"/>
    <xf numFmtId="165" fontId="0" fillId="8" borderId="1" xfId="0" applyNumberFormat="1" applyFill="1" applyBorder="1"/>
    <xf numFmtId="165" fontId="3" fillId="8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  <xf numFmtId="4" fontId="0" fillId="9" borderId="1" xfId="0" applyNumberFormat="1" applyFill="1" applyBorder="1"/>
    <xf numFmtId="165" fontId="0" fillId="9" borderId="1" xfId="0" applyNumberFormat="1" applyFill="1" applyBorder="1"/>
    <xf numFmtId="165" fontId="3" fillId="9" borderId="1" xfId="0" applyNumberFormat="1" applyFont="1" applyFill="1" applyBorder="1"/>
    <xf numFmtId="0" fontId="0" fillId="10" borderId="1" xfId="0" applyFill="1" applyBorder="1"/>
    <xf numFmtId="164" fontId="0" fillId="10" borderId="1" xfId="0" applyNumberFormat="1" applyFill="1" applyBorder="1"/>
    <xf numFmtId="4" fontId="0" fillId="10" borderId="1" xfId="0" applyNumberFormat="1" applyFill="1" applyBorder="1"/>
    <xf numFmtId="165" fontId="0" fillId="10" borderId="1" xfId="0" applyNumberFormat="1" applyFill="1" applyBorder="1"/>
    <xf numFmtId="165" fontId="3" fillId="10" borderId="1" xfId="0" applyNumberFormat="1" applyFont="1" applyFill="1" applyBorder="1"/>
    <xf numFmtId="0" fontId="0" fillId="11" borderId="1" xfId="0" applyFill="1" applyBorder="1"/>
    <xf numFmtId="164" fontId="0" fillId="11" borderId="1" xfId="0" applyNumberFormat="1" applyFill="1" applyBorder="1"/>
    <xf numFmtId="4" fontId="0" fillId="11" borderId="1" xfId="0" applyNumberFormat="1" applyFill="1" applyBorder="1"/>
    <xf numFmtId="165" fontId="0" fillId="11" borderId="1" xfId="0" applyNumberFormat="1" applyFill="1" applyBorder="1"/>
    <xf numFmtId="165" fontId="3" fillId="11" borderId="1" xfId="0" applyNumberFormat="1" applyFont="1" applyFill="1" applyBorder="1"/>
    <xf numFmtId="0" fontId="0" fillId="12" borderId="1" xfId="0" applyFill="1" applyBorder="1"/>
    <xf numFmtId="164" fontId="0" fillId="12" borderId="1" xfId="0" applyNumberFormat="1" applyFill="1" applyBorder="1"/>
    <xf numFmtId="4" fontId="0" fillId="12" borderId="1" xfId="0" applyNumberFormat="1" applyFill="1" applyBorder="1"/>
    <xf numFmtId="165" fontId="0" fillId="12" borderId="1" xfId="0" applyNumberFormat="1" applyFill="1" applyBorder="1"/>
    <xf numFmtId="165" fontId="3" fillId="12" borderId="1" xfId="0" applyNumberFormat="1" applyFont="1" applyFill="1" applyBorder="1"/>
    <xf numFmtId="0" fontId="0" fillId="13" borderId="1" xfId="0" applyFill="1" applyBorder="1"/>
    <xf numFmtId="164" fontId="0" fillId="13" borderId="1" xfId="0" applyNumberFormat="1" applyFill="1" applyBorder="1"/>
    <xf numFmtId="4" fontId="0" fillId="13" borderId="1" xfId="0" applyNumberFormat="1" applyFill="1" applyBorder="1"/>
    <xf numFmtId="165" fontId="0" fillId="13" borderId="1" xfId="0" applyNumberFormat="1" applyFill="1" applyBorder="1"/>
    <xf numFmtId="165" fontId="3" fillId="13" borderId="1" xfId="0" applyNumberFormat="1" applyFont="1" applyFill="1" applyBorder="1"/>
    <xf numFmtId="0" fontId="0" fillId="14" borderId="1" xfId="0" applyFill="1" applyBorder="1"/>
    <xf numFmtId="164" fontId="0" fillId="14" borderId="1" xfId="0" applyNumberFormat="1" applyFill="1" applyBorder="1"/>
    <xf numFmtId="4" fontId="0" fillId="14" borderId="1" xfId="0" applyNumberFormat="1" applyFill="1" applyBorder="1"/>
    <xf numFmtId="165" fontId="0" fillId="14" borderId="1" xfId="0" applyNumberFormat="1" applyFill="1" applyBorder="1"/>
    <xf numFmtId="165" fontId="3" fillId="14" borderId="1" xfId="0" applyNumberFormat="1" applyFont="1" applyFill="1" applyBorder="1"/>
    <xf numFmtId="0" fontId="0" fillId="15" borderId="1" xfId="0" applyFill="1" applyBorder="1"/>
    <xf numFmtId="164" fontId="0" fillId="15" borderId="1" xfId="0" applyNumberFormat="1" applyFill="1" applyBorder="1"/>
    <xf numFmtId="4" fontId="0" fillId="15" borderId="1" xfId="0" applyNumberFormat="1" applyFill="1" applyBorder="1"/>
    <xf numFmtId="165" fontId="0" fillId="15" borderId="1" xfId="0" applyNumberFormat="1" applyFill="1" applyBorder="1"/>
    <xf numFmtId="165" fontId="3" fillId="15" borderId="1" xfId="0" applyNumberFormat="1" applyFont="1" applyFill="1" applyBorder="1"/>
    <xf numFmtId="0" fontId="3" fillId="16" borderId="0" xfId="0" applyFont="1" applyFill="1"/>
    <xf numFmtId="164" fontId="3" fillId="16" borderId="0" xfId="0" applyNumberFormat="1" applyFont="1" applyFill="1"/>
    <xf numFmtId="4" fontId="3" fillId="16" borderId="0" xfId="0" applyNumberFormat="1" applyFont="1" applyFill="1"/>
    <xf numFmtId="165" fontId="3" fillId="16" borderId="2" xfId="0" applyNumberFormat="1" applyFont="1" applyFill="1" applyBorder="1"/>
    <xf numFmtId="0" fontId="2" fillId="17" borderId="0" xfId="0" applyFont="1" applyFill="1" applyAlignment="1">
      <alignment horizontal="center" vertical="center" wrapText="1"/>
    </xf>
    <xf numFmtId="0" fontId="3" fillId="18" borderId="0" xfId="0" applyFont="1" applyFill="1"/>
    <xf numFmtId="164" fontId="3" fillId="18" borderId="0" xfId="0" applyNumberFormat="1" applyFont="1" applyFill="1"/>
    <xf numFmtId="165" fontId="3" fillId="18" borderId="2" xfId="0" applyNumberFormat="1" applyFont="1" applyFill="1" applyBorder="1"/>
    <xf numFmtId="0" fontId="2" fillId="19" borderId="0" xfId="0" applyFont="1" applyFill="1" applyAlignment="1">
      <alignment horizontal="center" vertical="center" wrapText="1"/>
    </xf>
    <xf numFmtId="0" fontId="3" fillId="20" borderId="0" xfId="0" applyFont="1" applyFill="1"/>
    <xf numFmtId="164" fontId="3" fillId="20" borderId="0" xfId="0" applyNumberFormat="1" applyFont="1" applyFill="1"/>
    <xf numFmtId="4" fontId="3" fillId="20" borderId="0" xfId="0" applyNumberFormat="1" applyFont="1" applyFill="1"/>
    <xf numFmtId="165" fontId="3" fillId="20" borderId="2" xfId="0" applyNumberFormat="1" applyFont="1" applyFill="1" applyBorder="1"/>
    <xf numFmtId="0" fontId="11" fillId="0" borderId="0" xfId="0" applyFont="1"/>
    <xf numFmtId="165" fontId="0" fillId="0" borderId="0" xfId="0" applyNumberFormat="1"/>
    <xf numFmtId="0" fontId="3" fillId="0" borderId="0" xfId="0" applyFont="1"/>
    <xf numFmtId="165" fontId="3" fillId="16" borderId="3" xfId="0" applyNumberFormat="1" applyFont="1" applyFill="1" applyBorder="1"/>
    <xf numFmtId="0" fontId="12" fillId="0" borderId="0" xfId="0" applyFont="1"/>
    <xf numFmtId="165" fontId="3" fillId="20" borderId="3" xfId="0" applyNumberFormat="1" applyFont="1" applyFill="1" applyBorder="1"/>
    <xf numFmtId="0" fontId="13" fillId="0" borderId="0" xfId="0" applyFont="1"/>
    <xf numFmtId="165" fontId="13" fillId="21" borderId="2" xfId="0" applyNumberFormat="1" applyFont="1" applyFill="1" applyBorder="1"/>
    <xf numFmtId="0" fontId="14" fillId="0" borderId="0" xfId="0" applyFont="1"/>
    <xf numFmtId="0" fontId="0" fillId="5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8" borderId="4" xfId="0" applyFill="1" applyBorder="1"/>
    <xf numFmtId="0" fontId="0" fillId="9" borderId="4" xfId="0" applyFill="1" applyBorder="1"/>
    <xf numFmtId="0" fontId="0" fillId="10" borderId="4" xfId="0" applyFill="1" applyBorder="1"/>
    <xf numFmtId="0" fontId="0" fillId="11" borderId="4" xfId="0" applyFill="1" applyBorder="1"/>
    <xf numFmtId="0" fontId="0" fillId="12" borderId="4" xfId="0" applyFill="1" applyBorder="1"/>
    <xf numFmtId="0" fontId="0" fillId="13" borderId="4" xfId="0" applyFill="1" applyBorder="1"/>
    <xf numFmtId="0" fontId="0" fillId="14" borderId="4" xfId="0" applyFill="1" applyBorder="1"/>
    <xf numFmtId="0" fontId="0" fillId="15" borderId="4" xfId="0" applyFill="1" applyBorder="1"/>
    <xf numFmtId="164" fontId="0" fillId="5" borderId="5" xfId="0" applyNumberFormat="1" applyFill="1" applyBorder="1"/>
    <xf numFmtId="164" fontId="0" fillId="5" borderId="6" xfId="0" applyNumberFormat="1" applyFill="1" applyBorder="1"/>
    <xf numFmtId="0" fontId="2" fillId="4" borderId="7" xfId="0" applyFont="1" applyFill="1" applyBorder="1" applyAlignment="1">
      <alignment horizontal="center" vertical="center" wrapText="1"/>
    </xf>
    <xf numFmtId="164" fontId="0" fillId="5" borderId="8" xfId="0" applyNumberFormat="1" applyFill="1" applyBorder="1"/>
    <xf numFmtId="164" fontId="3" fillId="16" borderId="9" xfId="0" applyNumberFormat="1" applyFont="1" applyFill="1" applyBorder="1"/>
    <xf numFmtId="164" fontId="0" fillId="5" borderId="10" xfId="0" applyNumberForma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472C4"/>
  </sheetPr>
  <dimension ref="A1:D15"/>
  <sheetViews>
    <sheetView workbookViewId="0">
      <selection activeCell="D14" sqref="D14"/>
    </sheetView>
  </sheetViews>
  <sheetFormatPr defaultRowHeight="14.4" x14ac:dyDescent="0.3"/>
  <cols>
    <col min="1" max="1" width="30" customWidth="1"/>
    <col min="2" max="2" width="12" customWidth="1"/>
    <col min="3" max="3" width="18" customWidth="1"/>
    <col min="4" max="4" width="45" customWidth="1"/>
  </cols>
  <sheetData>
    <row r="1" spans="1:4" ht="24" customHeight="1" x14ac:dyDescent="0.4">
      <c r="A1" s="101" t="s">
        <v>0</v>
      </c>
      <c r="B1" s="101"/>
      <c r="C1" s="101"/>
      <c r="D1" s="101"/>
    </row>
    <row r="3" spans="1:4" s="1" customFormat="1" ht="31.95" customHeight="1" x14ac:dyDescent="0.3">
      <c r="A3" s="1" t="s">
        <v>1</v>
      </c>
      <c r="B3" s="1" t="s">
        <v>2</v>
      </c>
      <c r="C3" s="1" t="s">
        <v>3</v>
      </c>
      <c r="D3" s="1" t="s">
        <v>4</v>
      </c>
    </row>
    <row r="4" spans="1:4" x14ac:dyDescent="0.3">
      <c r="A4" s="2" t="s">
        <v>5</v>
      </c>
      <c r="B4" s="3">
        <v>80</v>
      </c>
      <c r="C4" s="4" t="s">
        <v>6</v>
      </c>
      <c r="D4" s="4" t="s">
        <v>7</v>
      </c>
    </row>
    <row r="5" spans="1:4" x14ac:dyDescent="0.3">
      <c r="A5" s="2" t="s">
        <v>8</v>
      </c>
      <c r="B5" s="3">
        <v>1.5</v>
      </c>
      <c r="C5" s="4" t="s">
        <v>9</v>
      </c>
      <c r="D5" s="4" t="s">
        <v>117</v>
      </c>
    </row>
    <row r="6" spans="1:4" x14ac:dyDescent="0.3">
      <c r="A6" s="2" t="s">
        <v>10</v>
      </c>
      <c r="B6" s="3">
        <v>8</v>
      </c>
      <c r="C6" s="4" t="s">
        <v>11</v>
      </c>
      <c r="D6" s="4" t="s">
        <v>12</v>
      </c>
    </row>
    <row r="7" spans="1:4" x14ac:dyDescent="0.3">
      <c r="A7" s="2" t="s">
        <v>13</v>
      </c>
      <c r="B7" s="3">
        <v>100</v>
      </c>
      <c r="C7" s="4" t="s">
        <v>14</v>
      </c>
      <c r="D7" s="4" t="s">
        <v>15</v>
      </c>
    </row>
    <row r="8" spans="1:4" x14ac:dyDescent="0.3">
      <c r="A8" s="2" t="s">
        <v>16</v>
      </c>
      <c r="B8" s="3">
        <v>3</v>
      </c>
      <c r="C8" s="4" t="s">
        <v>17</v>
      </c>
      <c r="D8" s="4" t="s">
        <v>18</v>
      </c>
    </row>
    <row r="9" spans="1:4" x14ac:dyDescent="0.3">
      <c r="A9" s="2" t="s">
        <v>19</v>
      </c>
      <c r="B9" s="3">
        <v>1.25</v>
      </c>
      <c r="C9" s="4" t="s">
        <v>20</v>
      </c>
      <c r="D9" s="4" t="s">
        <v>21</v>
      </c>
    </row>
    <row r="10" spans="1:4" x14ac:dyDescent="0.3">
      <c r="A10" s="2" t="s">
        <v>22</v>
      </c>
      <c r="B10" s="3">
        <v>50</v>
      </c>
      <c r="C10" s="4" t="s">
        <v>23</v>
      </c>
      <c r="D10" s="4" t="s">
        <v>24</v>
      </c>
    </row>
    <row r="11" spans="1:4" x14ac:dyDescent="0.3">
      <c r="A11" s="2" t="s">
        <v>25</v>
      </c>
      <c r="B11" s="3">
        <v>250</v>
      </c>
      <c r="C11" s="4" t="s">
        <v>26</v>
      </c>
      <c r="D11" s="4" t="s">
        <v>27</v>
      </c>
    </row>
    <row r="12" spans="1:4" x14ac:dyDescent="0.3">
      <c r="A12" s="2" t="s">
        <v>28</v>
      </c>
      <c r="B12" s="3">
        <v>250</v>
      </c>
      <c r="C12" s="4" t="s">
        <v>23</v>
      </c>
      <c r="D12" s="4" t="s">
        <v>29</v>
      </c>
    </row>
    <row r="13" spans="1:4" x14ac:dyDescent="0.3">
      <c r="A13" s="2" t="s">
        <v>30</v>
      </c>
      <c r="B13" s="3">
        <v>0.4</v>
      </c>
      <c r="C13" s="4" t="s">
        <v>9</v>
      </c>
      <c r="D13" s="4" t="s">
        <v>119</v>
      </c>
    </row>
    <row r="15" spans="1:4" s="5" customFormat="1" x14ac:dyDescent="0.3">
      <c r="A15" s="5" t="s">
        <v>31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D7D31"/>
  </sheetPr>
  <dimension ref="A1:L17"/>
  <sheetViews>
    <sheetView workbookViewId="0">
      <pane xSplit="1" ySplit="4" topLeftCell="B5" activePane="bottomRight" state="frozen"/>
      <selection pane="topRight"/>
      <selection pane="bottomLeft"/>
      <selection pane="bottomRight" activeCell="F8" sqref="F5:F8"/>
    </sheetView>
  </sheetViews>
  <sheetFormatPr defaultRowHeight="14.4" x14ac:dyDescent="0.3"/>
  <cols>
    <col min="1" max="1" width="24" customWidth="1"/>
    <col min="2" max="2" width="11" customWidth="1"/>
    <col min="3" max="3" width="8" customWidth="1"/>
    <col min="4" max="4" width="12" customWidth="1"/>
    <col min="5" max="5" width="14" customWidth="1"/>
    <col min="6" max="7" width="12" customWidth="1"/>
    <col min="8" max="10" width="14" customWidth="1"/>
    <col min="11" max="11" width="16" customWidth="1"/>
    <col min="12" max="12" width="10.109375" bestFit="1" customWidth="1"/>
  </cols>
  <sheetData>
    <row r="1" spans="1:12" ht="30" customHeight="1" x14ac:dyDescent="0.4">
      <c r="A1" s="102" t="s">
        <v>32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x14ac:dyDescent="0.3">
      <c r="A2" s="103" t="s">
        <v>33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4" spans="1:12" s="6" customFormat="1" ht="40.049999999999997" customHeight="1" x14ac:dyDescent="0.3">
      <c r="A4" s="6" t="s">
        <v>34</v>
      </c>
      <c r="B4" s="6" t="s">
        <v>35</v>
      </c>
      <c r="C4" s="6" t="s">
        <v>36</v>
      </c>
      <c r="D4" s="6" t="s">
        <v>37</v>
      </c>
      <c r="E4" s="6" t="s">
        <v>38</v>
      </c>
      <c r="F4" s="6" t="s">
        <v>39</v>
      </c>
      <c r="G4" s="6" t="s">
        <v>40</v>
      </c>
      <c r="H4" s="6" t="s">
        <v>41</v>
      </c>
      <c r="I4" s="6" t="s">
        <v>42</v>
      </c>
      <c r="J4" s="6" t="s">
        <v>43</v>
      </c>
      <c r="K4" s="6" t="s">
        <v>44</v>
      </c>
      <c r="L4" s="6" t="s">
        <v>120</v>
      </c>
    </row>
    <row r="5" spans="1:12" x14ac:dyDescent="0.3">
      <c r="A5" s="7" t="s">
        <v>45</v>
      </c>
      <c r="B5" s="7" t="s">
        <v>46</v>
      </c>
      <c r="C5" s="7">
        <v>3</v>
      </c>
      <c r="D5" s="8">
        <v>75.7</v>
      </c>
      <c r="E5" s="9">
        <f t="shared" ref="E5:E15" si="0">D5/DRIVING_SPEED</f>
        <v>0.75700000000000001</v>
      </c>
      <c r="F5" s="9">
        <f t="shared" ref="F5:F15" si="1">MIN(E5,STANDARD_DAY)</f>
        <v>0.75700000000000001</v>
      </c>
      <c r="G5" s="9">
        <f t="shared" ref="G5:G15" si="2">MAX(E5-STANDARD_DAY,0)</f>
        <v>0</v>
      </c>
      <c r="H5" s="10">
        <f t="shared" ref="H5:H15" si="3">F5*HOURLY_RATE</f>
        <v>60.56</v>
      </c>
      <c r="I5" s="10">
        <f t="shared" ref="I5:I15" si="4">G5*HOURLY_RATE*OT_MULTIPLIER</f>
        <v>0</v>
      </c>
      <c r="J5" s="10">
        <f t="shared" ref="J5:J15" si="5">D5*MILEAGE_RATE</f>
        <v>94.625</v>
      </c>
      <c r="K5" s="11">
        <f t="shared" ref="K5:K15" si="6">H5+I5+J5</f>
        <v>155.185</v>
      </c>
      <c r="L5">
        <f>K5*2</f>
        <v>310.37</v>
      </c>
    </row>
    <row r="6" spans="1:12" x14ac:dyDescent="0.3">
      <c r="A6" s="12" t="s">
        <v>47</v>
      </c>
      <c r="B6" s="12" t="s">
        <v>46</v>
      </c>
      <c r="C6" s="12">
        <v>2</v>
      </c>
      <c r="D6" s="13">
        <v>168</v>
      </c>
      <c r="E6" s="14">
        <f t="shared" si="0"/>
        <v>1.68</v>
      </c>
      <c r="F6" s="14">
        <f t="shared" si="1"/>
        <v>1.68</v>
      </c>
      <c r="G6" s="14">
        <f t="shared" si="2"/>
        <v>0</v>
      </c>
      <c r="H6" s="15">
        <f t="shared" si="3"/>
        <v>134.4</v>
      </c>
      <c r="I6" s="15">
        <f t="shared" si="4"/>
        <v>0</v>
      </c>
      <c r="J6" s="15">
        <f t="shared" si="5"/>
        <v>210</v>
      </c>
      <c r="K6" s="16">
        <f t="shared" si="6"/>
        <v>344.4</v>
      </c>
      <c r="L6">
        <f t="shared" ref="L6:L15" si="7">K6*2</f>
        <v>688.8</v>
      </c>
    </row>
    <row r="7" spans="1:12" x14ac:dyDescent="0.3">
      <c r="A7" s="17" t="s">
        <v>48</v>
      </c>
      <c r="B7" s="17" t="s">
        <v>46</v>
      </c>
      <c r="C7" s="17">
        <v>1</v>
      </c>
      <c r="D7" s="18">
        <v>376.8</v>
      </c>
      <c r="E7" s="19">
        <f t="shared" si="0"/>
        <v>3.7680000000000002</v>
      </c>
      <c r="F7" s="19">
        <f t="shared" si="1"/>
        <v>3.7680000000000002</v>
      </c>
      <c r="G7" s="19">
        <f t="shared" si="2"/>
        <v>0</v>
      </c>
      <c r="H7" s="20">
        <f t="shared" si="3"/>
        <v>301.44</v>
      </c>
      <c r="I7" s="20">
        <f t="shared" si="4"/>
        <v>0</v>
      </c>
      <c r="J7" s="20">
        <f t="shared" si="5"/>
        <v>471</v>
      </c>
      <c r="K7" s="21">
        <f t="shared" si="6"/>
        <v>772.44</v>
      </c>
      <c r="L7">
        <f t="shared" si="7"/>
        <v>1544.88</v>
      </c>
    </row>
    <row r="8" spans="1:12" x14ac:dyDescent="0.3">
      <c r="A8" s="22" t="s">
        <v>49</v>
      </c>
      <c r="B8" s="22" t="s">
        <v>46</v>
      </c>
      <c r="C8" s="22">
        <v>2</v>
      </c>
      <c r="D8" s="23">
        <v>491.1</v>
      </c>
      <c r="E8" s="24">
        <f t="shared" si="0"/>
        <v>4.9110000000000005</v>
      </c>
      <c r="F8" s="24">
        <f t="shared" si="1"/>
        <v>4.9110000000000005</v>
      </c>
      <c r="G8" s="24">
        <f t="shared" si="2"/>
        <v>0</v>
      </c>
      <c r="H8" s="25">
        <f t="shared" si="3"/>
        <v>392.88000000000005</v>
      </c>
      <c r="I8" s="25">
        <f t="shared" si="4"/>
        <v>0</v>
      </c>
      <c r="J8" s="25">
        <f t="shared" si="5"/>
        <v>613.875</v>
      </c>
      <c r="K8" s="26">
        <f t="shared" si="6"/>
        <v>1006.7550000000001</v>
      </c>
      <c r="L8">
        <f t="shared" si="7"/>
        <v>2013.5100000000002</v>
      </c>
    </row>
    <row r="9" spans="1:12" x14ac:dyDescent="0.3">
      <c r="A9" s="27" t="s">
        <v>50</v>
      </c>
      <c r="B9" s="27" t="s">
        <v>51</v>
      </c>
      <c r="C9" s="27">
        <v>2</v>
      </c>
      <c r="D9" s="28">
        <v>384.4</v>
      </c>
      <c r="E9" s="29">
        <f t="shared" si="0"/>
        <v>3.8439999999999999</v>
      </c>
      <c r="F9" s="29">
        <f t="shared" si="1"/>
        <v>3.8439999999999999</v>
      </c>
      <c r="G9" s="29">
        <f t="shared" si="2"/>
        <v>0</v>
      </c>
      <c r="H9" s="30">
        <f t="shared" si="3"/>
        <v>307.52</v>
      </c>
      <c r="I9" s="30">
        <f t="shared" si="4"/>
        <v>0</v>
      </c>
      <c r="J9" s="30">
        <f t="shared" si="5"/>
        <v>480.5</v>
      </c>
      <c r="K9" s="31">
        <f t="shared" si="6"/>
        <v>788.02</v>
      </c>
      <c r="L9">
        <f t="shared" si="7"/>
        <v>1576.04</v>
      </c>
    </row>
    <row r="10" spans="1:12" x14ac:dyDescent="0.3">
      <c r="A10" s="32" t="s">
        <v>52</v>
      </c>
      <c r="B10" s="32" t="s">
        <v>51</v>
      </c>
      <c r="C10" s="32">
        <v>3</v>
      </c>
      <c r="D10" s="33">
        <v>42.3</v>
      </c>
      <c r="E10" s="34">
        <f t="shared" si="0"/>
        <v>0.42299999999999999</v>
      </c>
      <c r="F10" s="34">
        <f t="shared" si="1"/>
        <v>0.42299999999999999</v>
      </c>
      <c r="G10" s="34">
        <f t="shared" si="2"/>
        <v>0</v>
      </c>
      <c r="H10" s="35">
        <f t="shared" si="3"/>
        <v>33.839999999999996</v>
      </c>
      <c r="I10" s="35">
        <f t="shared" si="4"/>
        <v>0</v>
      </c>
      <c r="J10" s="35">
        <f t="shared" si="5"/>
        <v>52.875</v>
      </c>
      <c r="K10" s="36">
        <f t="shared" si="6"/>
        <v>86.715000000000003</v>
      </c>
      <c r="L10">
        <f t="shared" si="7"/>
        <v>173.43</v>
      </c>
    </row>
    <row r="11" spans="1:12" x14ac:dyDescent="0.3">
      <c r="A11" s="37" t="s">
        <v>53</v>
      </c>
      <c r="B11" s="37" t="s">
        <v>51</v>
      </c>
      <c r="C11" s="37">
        <v>3</v>
      </c>
      <c r="D11" s="38">
        <v>112.1</v>
      </c>
      <c r="E11" s="39">
        <f t="shared" si="0"/>
        <v>1.121</v>
      </c>
      <c r="F11" s="39">
        <f t="shared" si="1"/>
        <v>1.121</v>
      </c>
      <c r="G11" s="39">
        <f t="shared" si="2"/>
        <v>0</v>
      </c>
      <c r="H11" s="40">
        <f t="shared" si="3"/>
        <v>89.68</v>
      </c>
      <c r="I11" s="40">
        <f t="shared" si="4"/>
        <v>0</v>
      </c>
      <c r="J11" s="40">
        <f t="shared" si="5"/>
        <v>140.125</v>
      </c>
      <c r="K11" s="41">
        <f t="shared" si="6"/>
        <v>229.80500000000001</v>
      </c>
      <c r="L11">
        <f t="shared" si="7"/>
        <v>459.61</v>
      </c>
    </row>
    <row r="12" spans="1:12" x14ac:dyDescent="0.3">
      <c r="A12" s="42" t="s">
        <v>54</v>
      </c>
      <c r="B12" s="42" t="s">
        <v>51</v>
      </c>
      <c r="C12" s="42">
        <v>2</v>
      </c>
      <c r="D12" s="43">
        <v>179.7</v>
      </c>
      <c r="E12" s="44">
        <f t="shared" si="0"/>
        <v>1.7969999999999999</v>
      </c>
      <c r="F12" s="44">
        <f t="shared" si="1"/>
        <v>1.7969999999999999</v>
      </c>
      <c r="G12" s="44">
        <f t="shared" si="2"/>
        <v>0</v>
      </c>
      <c r="H12" s="45">
        <f t="shared" si="3"/>
        <v>143.76</v>
      </c>
      <c r="I12" s="45">
        <f t="shared" si="4"/>
        <v>0</v>
      </c>
      <c r="J12" s="45">
        <f t="shared" si="5"/>
        <v>224.625</v>
      </c>
      <c r="K12" s="46">
        <f t="shared" si="6"/>
        <v>368.38499999999999</v>
      </c>
      <c r="L12">
        <f t="shared" si="7"/>
        <v>736.77</v>
      </c>
    </row>
    <row r="13" spans="1:12" x14ac:dyDescent="0.3">
      <c r="A13" s="47" t="s">
        <v>55</v>
      </c>
      <c r="B13" s="47" t="s">
        <v>51</v>
      </c>
      <c r="C13" s="47">
        <v>3</v>
      </c>
      <c r="D13" s="48">
        <v>324.60000000000002</v>
      </c>
      <c r="E13" s="49">
        <f t="shared" si="0"/>
        <v>3.2460000000000004</v>
      </c>
      <c r="F13" s="49">
        <f t="shared" si="1"/>
        <v>3.2460000000000004</v>
      </c>
      <c r="G13" s="49">
        <f t="shared" si="2"/>
        <v>0</v>
      </c>
      <c r="H13" s="50">
        <f t="shared" si="3"/>
        <v>259.68000000000006</v>
      </c>
      <c r="I13" s="50">
        <f t="shared" si="4"/>
        <v>0</v>
      </c>
      <c r="J13" s="50">
        <f t="shared" si="5"/>
        <v>405.75</v>
      </c>
      <c r="K13" s="51">
        <f t="shared" si="6"/>
        <v>665.43000000000006</v>
      </c>
      <c r="L13">
        <f t="shared" si="7"/>
        <v>1330.8600000000001</v>
      </c>
    </row>
    <row r="14" spans="1:12" x14ac:dyDescent="0.3">
      <c r="A14" s="52" t="s">
        <v>56</v>
      </c>
      <c r="B14" s="52" t="s">
        <v>51</v>
      </c>
      <c r="C14" s="52">
        <v>3</v>
      </c>
      <c r="D14" s="53">
        <v>165.8</v>
      </c>
      <c r="E14" s="54">
        <f t="shared" si="0"/>
        <v>1.6580000000000001</v>
      </c>
      <c r="F14" s="54">
        <f t="shared" si="1"/>
        <v>1.6580000000000001</v>
      </c>
      <c r="G14" s="54">
        <f t="shared" si="2"/>
        <v>0</v>
      </c>
      <c r="H14" s="55">
        <f t="shared" si="3"/>
        <v>132.64000000000001</v>
      </c>
      <c r="I14" s="55">
        <f t="shared" si="4"/>
        <v>0</v>
      </c>
      <c r="J14" s="55">
        <f t="shared" si="5"/>
        <v>207.25</v>
      </c>
      <c r="K14" s="56">
        <f t="shared" si="6"/>
        <v>339.89</v>
      </c>
      <c r="L14">
        <f t="shared" si="7"/>
        <v>679.78</v>
      </c>
    </row>
    <row r="15" spans="1:12" ht="15" thickBot="1" x14ac:dyDescent="0.35">
      <c r="A15" s="57" t="s">
        <v>57</v>
      </c>
      <c r="B15" s="57" t="s">
        <v>51</v>
      </c>
      <c r="C15" s="57">
        <v>1</v>
      </c>
      <c r="D15" s="58">
        <v>281.8</v>
      </c>
      <c r="E15" s="59">
        <f t="shared" si="0"/>
        <v>2.8180000000000001</v>
      </c>
      <c r="F15" s="59">
        <f t="shared" si="1"/>
        <v>2.8180000000000001</v>
      </c>
      <c r="G15" s="59">
        <f t="shared" si="2"/>
        <v>0</v>
      </c>
      <c r="H15" s="60">
        <f t="shared" si="3"/>
        <v>225.44</v>
      </c>
      <c r="I15" s="60">
        <f t="shared" si="4"/>
        <v>0</v>
      </c>
      <c r="J15" s="60">
        <f t="shared" si="5"/>
        <v>352.25</v>
      </c>
      <c r="K15" s="61">
        <f t="shared" si="6"/>
        <v>577.69000000000005</v>
      </c>
      <c r="L15">
        <f t="shared" si="7"/>
        <v>1155.3800000000001</v>
      </c>
    </row>
    <row r="16" spans="1:12" s="62" customFormat="1" ht="15.6" thickTop="1" thickBot="1" x14ac:dyDescent="0.35">
      <c r="A16" s="62" t="s">
        <v>58</v>
      </c>
      <c r="B16" s="62" t="s">
        <v>59</v>
      </c>
      <c r="C16" s="62">
        <f t="shared" ref="C16:L16" si="8">SUM(C5:C15)</f>
        <v>25</v>
      </c>
      <c r="D16" s="63">
        <f t="shared" si="8"/>
        <v>2602.3000000000002</v>
      </c>
      <c r="E16" s="64">
        <f t="shared" si="8"/>
        <v>26.023</v>
      </c>
      <c r="F16" s="64">
        <f t="shared" si="8"/>
        <v>26.023</v>
      </c>
      <c r="G16" s="64">
        <f t="shared" si="8"/>
        <v>0</v>
      </c>
      <c r="H16" s="65">
        <f t="shared" si="8"/>
        <v>2081.84</v>
      </c>
      <c r="I16" s="65">
        <f t="shared" si="8"/>
        <v>0</v>
      </c>
      <c r="J16" s="65">
        <f t="shared" si="8"/>
        <v>3252.875</v>
      </c>
      <c r="K16" s="65">
        <f t="shared" si="8"/>
        <v>5334.7150000000001</v>
      </c>
      <c r="L16" s="65">
        <f t="shared" si="8"/>
        <v>10669.43</v>
      </c>
    </row>
    <row r="17" ht="15" thickTop="1" x14ac:dyDescent="0.3"/>
  </sheetData>
  <mergeCells count="2">
    <mergeCell ref="A1:K1"/>
    <mergeCell ref="A2:K2"/>
  </mergeCell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AD47"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H5" sqref="H5"/>
    </sheetView>
  </sheetViews>
  <sheetFormatPr defaultRowHeight="14.4" x14ac:dyDescent="0.3"/>
  <cols>
    <col min="1" max="1" width="18" customWidth="1"/>
    <col min="2" max="2" width="11" customWidth="1"/>
    <col min="3" max="3" width="22" customWidth="1"/>
    <col min="4" max="6" width="14" customWidth="1"/>
    <col min="7" max="7" width="12" customWidth="1"/>
    <col min="8" max="8" width="16" customWidth="1"/>
  </cols>
  <sheetData>
    <row r="1" spans="1:8" ht="30" customHeight="1" x14ac:dyDescent="0.4">
      <c r="A1" s="104" t="s">
        <v>60</v>
      </c>
      <c r="B1" s="104"/>
      <c r="C1" s="104"/>
      <c r="D1" s="104"/>
      <c r="E1" s="104"/>
      <c r="F1" s="104"/>
      <c r="G1" s="104"/>
      <c r="H1" s="104"/>
    </row>
    <row r="2" spans="1:8" x14ac:dyDescent="0.3">
      <c r="A2" s="103" t="s">
        <v>61</v>
      </c>
      <c r="B2" s="103"/>
      <c r="C2" s="103"/>
      <c r="D2" s="103"/>
      <c r="E2" s="103"/>
      <c r="F2" s="103"/>
      <c r="G2" s="103"/>
      <c r="H2" s="103"/>
    </row>
    <row r="4" spans="1:8" s="66" customFormat="1" ht="40.049999999999997" customHeight="1" x14ac:dyDescent="0.3">
      <c r="A4" s="66" t="s">
        <v>62</v>
      </c>
      <c r="B4" s="66" t="s">
        <v>35</v>
      </c>
      <c r="C4" s="66" t="s">
        <v>34</v>
      </c>
      <c r="D4" s="66" t="s">
        <v>63</v>
      </c>
      <c r="E4" s="66" t="s">
        <v>64</v>
      </c>
      <c r="F4" s="66" t="s">
        <v>65</v>
      </c>
      <c r="G4" s="66" t="s">
        <v>66</v>
      </c>
      <c r="H4" s="66" t="s">
        <v>121</v>
      </c>
    </row>
    <row r="5" spans="1:8" x14ac:dyDescent="0.3">
      <c r="A5" s="7" t="s">
        <v>67</v>
      </c>
      <c r="B5" s="7" t="s">
        <v>46</v>
      </c>
      <c r="C5" s="7" t="s">
        <v>45</v>
      </c>
      <c r="D5" s="8">
        <f t="shared" ref="D5:D29" si="0">SERVICE_TIME</f>
        <v>3</v>
      </c>
      <c r="E5" s="10">
        <f t="shared" ref="E5:E29" si="1">D5*HOURLY_RATE</f>
        <v>240</v>
      </c>
      <c r="F5" s="10">
        <f t="shared" ref="F5:F29" si="2">CONSUMABLES</f>
        <v>50</v>
      </c>
      <c r="G5" s="10">
        <v>0</v>
      </c>
      <c r="H5" s="11">
        <f t="shared" ref="H5:H29" si="3">E5+F5+G5</f>
        <v>290</v>
      </c>
    </row>
    <row r="6" spans="1:8" x14ac:dyDescent="0.3">
      <c r="A6" s="7" t="s">
        <v>68</v>
      </c>
      <c r="B6" s="7" t="s">
        <v>46</v>
      </c>
      <c r="C6" s="7" t="s">
        <v>45</v>
      </c>
      <c r="D6" s="8">
        <f t="shared" si="0"/>
        <v>3</v>
      </c>
      <c r="E6" s="10">
        <f t="shared" si="1"/>
        <v>240</v>
      </c>
      <c r="F6" s="10">
        <f t="shared" si="2"/>
        <v>50</v>
      </c>
      <c r="G6" s="10">
        <v>0</v>
      </c>
      <c r="H6" s="11">
        <f t="shared" si="3"/>
        <v>290</v>
      </c>
    </row>
    <row r="7" spans="1:8" x14ac:dyDescent="0.3">
      <c r="A7" s="7" t="s">
        <v>69</v>
      </c>
      <c r="B7" s="7" t="s">
        <v>46</v>
      </c>
      <c r="C7" s="7" t="s">
        <v>45</v>
      </c>
      <c r="D7" s="8">
        <f t="shared" si="0"/>
        <v>3</v>
      </c>
      <c r="E7" s="10">
        <f t="shared" si="1"/>
        <v>240</v>
      </c>
      <c r="F7" s="10">
        <f t="shared" si="2"/>
        <v>50</v>
      </c>
      <c r="G7" s="10">
        <v>0</v>
      </c>
      <c r="H7" s="11">
        <f t="shared" si="3"/>
        <v>290</v>
      </c>
    </row>
    <row r="8" spans="1:8" x14ac:dyDescent="0.3">
      <c r="A8" s="12" t="s">
        <v>70</v>
      </c>
      <c r="B8" s="12" t="s">
        <v>46</v>
      </c>
      <c r="C8" s="12" t="s">
        <v>47</v>
      </c>
      <c r="D8" s="13">
        <f t="shared" si="0"/>
        <v>3</v>
      </c>
      <c r="E8" s="15">
        <f t="shared" si="1"/>
        <v>240</v>
      </c>
      <c r="F8" s="15">
        <f t="shared" si="2"/>
        <v>50</v>
      </c>
      <c r="G8" s="15">
        <v>0</v>
      </c>
      <c r="H8" s="16">
        <f t="shared" si="3"/>
        <v>290</v>
      </c>
    </row>
    <row r="9" spans="1:8" x14ac:dyDescent="0.3">
      <c r="A9" s="12" t="s">
        <v>71</v>
      </c>
      <c r="B9" s="12" t="s">
        <v>46</v>
      </c>
      <c r="C9" s="12" t="s">
        <v>47</v>
      </c>
      <c r="D9" s="13">
        <f t="shared" si="0"/>
        <v>3</v>
      </c>
      <c r="E9" s="15">
        <f t="shared" si="1"/>
        <v>240</v>
      </c>
      <c r="F9" s="15">
        <f t="shared" si="2"/>
        <v>50</v>
      </c>
      <c r="G9" s="15">
        <v>0</v>
      </c>
      <c r="H9" s="16">
        <f t="shared" si="3"/>
        <v>290</v>
      </c>
    </row>
    <row r="10" spans="1:8" x14ac:dyDescent="0.3">
      <c r="A10" s="17" t="s">
        <v>48</v>
      </c>
      <c r="B10" s="17" t="s">
        <v>46</v>
      </c>
      <c r="C10" s="17" t="s">
        <v>48</v>
      </c>
      <c r="D10" s="18">
        <f t="shared" si="0"/>
        <v>3</v>
      </c>
      <c r="E10" s="20">
        <f t="shared" si="1"/>
        <v>240</v>
      </c>
      <c r="F10" s="20">
        <f t="shared" si="2"/>
        <v>50</v>
      </c>
      <c r="G10" s="20">
        <v>0</v>
      </c>
      <c r="H10" s="21">
        <f t="shared" si="3"/>
        <v>290</v>
      </c>
    </row>
    <row r="11" spans="1:8" x14ac:dyDescent="0.3">
      <c r="A11" s="22" t="s">
        <v>72</v>
      </c>
      <c r="B11" s="22" t="s">
        <v>46</v>
      </c>
      <c r="C11" s="22" t="s">
        <v>49</v>
      </c>
      <c r="D11" s="23">
        <f t="shared" si="0"/>
        <v>3</v>
      </c>
      <c r="E11" s="25">
        <f t="shared" si="1"/>
        <v>240</v>
      </c>
      <c r="F11" s="25">
        <f t="shared" si="2"/>
        <v>50</v>
      </c>
      <c r="G11" s="25">
        <v>0</v>
      </c>
      <c r="H11" s="26">
        <f t="shared" si="3"/>
        <v>290</v>
      </c>
    </row>
    <row r="12" spans="1:8" x14ac:dyDescent="0.3">
      <c r="A12" s="22" t="s">
        <v>73</v>
      </c>
      <c r="B12" s="22" t="s">
        <v>46</v>
      </c>
      <c r="C12" s="22" t="s">
        <v>49</v>
      </c>
      <c r="D12" s="23">
        <f t="shared" si="0"/>
        <v>3</v>
      </c>
      <c r="E12" s="25">
        <f t="shared" si="1"/>
        <v>240</v>
      </c>
      <c r="F12" s="25">
        <f t="shared" si="2"/>
        <v>50</v>
      </c>
      <c r="G12" s="25">
        <f>HOTEL_RATE</f>
        <v>250</v>
      </c>
      <c r="H12" s="26">
        <f t="shared" si="3"/>
        <v>540</v>
      </c>
    </row>
    <row r="13" spans="1:8" x14ac:dyDescent="0.3">
      <c r="A13" s="27" t="s">
        <v>74</v>
      </c>
      <c r="B13" s="27" t="s">
        <v>51</v>
      </c>
      <c r="C13" s="27" t="s">
        <v>50</v>
      </c>
      <c r="D13" s="28">
        <f t="shared" si="0"/>
        <v>3</v>
      </c>
      <c r="E13" s="30">
        <f t="shared" si="1"/>
        <v>240</v>
      </c>
      <c r="F13" s="30">
        <f t="shared" si="2"/>
        <v>50</v>
      </c>
      <c r="G13" s="30">
        <v>0</v>
      </c>
      <c r="H13" s="31">
        <f t="shared" si="3"/>
        <v>290</v>
      </c>
    </row>
    <row r="14" spans="1:8" x14ac:dyDescent="0.3">
      <c r="A14" s="27" t="s">
        <v>75</v>
      </c>
      <c r="B14" s="27" t="s">
        <v>51</v>
      </c>
      <c r="C14" s="27" t="s">
        <v>50</v>
      </c>
      <c r="D14" s="28">
        <f t="shared" si="0"/>
        <v>3</v>
      </c>
      <c r="E14" s="30">
        <f t="shared" si="1"/>
        <v>240</v>
      </c>
      <c r="F14" s="30">
        <f t="shared" si="2"/>
        <v>50</v>
      </c>
      <c r="G14" s="30">
        <v>0</v>
      </c>
      <c r="H14" s="31">
        <f t="shared" si="3"/>
        <v>290</v>
      </c>
    </row>
    <row r="15" spans="1:8" x14ac:dyDescent="0.3">
      <c r="A15" s="32" t="s">
        <v>76</v>
      </c>
      <c r="B15" s="32" t="s">
        <v>51</v>
      </c>
      <c r="C15" s="32" t="s">
        <v>52</v>
      </c>
      <c r="D15" s="33">
        <f t="shared" si="0"/>
        <v>3</v>
      </c>
      <c r="E15" s="35">
        <f t="shared" si="1"/>
        <v>240</v>
      </c>
      <c r="F15" s="35">
        <f t="shared" si="2"/>
        <v>50</v>
      </c>
      <c r="G15" s="35">
        <v>0</v>
      </c>
      <c r="H15" s="36">
        <f t="shared" si="3"/>
        <v>290</v>
      </c>
    </row>
    <row r="16" spans="1:8" x14ac:dyDescent="0.3">
      <c r="A16" s="32" t="s">
        <v>77</v>
      </c>
      <c r="B16" s="32" t="s">
        <v>51</v>
      </c>
      <c r="C16" s="32" t="s">
        <v>52</v>
      </c>
      <c r="D16" s="33">
        <f t="shared" si="0"/>
        <v>3</v>
      </c>
      <c r="E16" s="35">
        <f t="shared" si="1"/>
        <v>240</v>
      </c>
      <c r="F16" s="35">
        <f t="shared" si="2"/>
        <v>50</v>
      </c>
      <c r="G16" s="35">
        <v>0</v>
      </c>
      <c r="H16" s="36">
        <f t="shared" si="3"/>
        <v>290</v>
      </c>
    </row>
    <row r="17" spans="1:8" x14ac:dyDescent="0.3">
      <c r="A17" s="32" t="s">
        <v>78</v>
      </c>
      <c r="B17" s="32" t="s">
        <v>51</v>
      </c>
      <c r="C17" s="32" t="s">
        <v>52</v>
      </c>
      <c r="D17" s="33">
        <f t="shared" si="0"/>
        <v>3</v>
      </c>
      <c r="E17" s="35">
        <f t="shared" si="1"/>
        <v>240</v>
      </c>
      <c r="F17" s="35">
        <f t="shared" si="2"/>
        <v>50</v>
      </c>
      <c r="G17" s="35">
        <v>0</v>
      </c>
      <c r="H17" s="36">
        <f t="shared" si="3"/>
        <v>290</v>
      </c>
    </row>
    <row r="18" spans="1:8" x14ac:dyDescent="0.3">
      <c r="A18" s="37" t="s">
        <v>79</v>
      </c>
      <c r="B18" s="37" t="s">
        <v>51</v>
      </c>
      <c r="C18" s="37" t="s">
        <v>53</v>
      </c>
      <c r="D18" s="38">
        <f t="shared" si="0"/>
        <v>3</v>
      </c>
      <c r="E18" s="40">
        <f t="shared" si="1"/>
        <v>240</v>
      </c>
      <c r="F18" s="40">
        <f t="shared" si="2"/>
        <v>50</v>
      </c>
      <c r="G18" s="40">
        <v>0</v>
      </c>
      <c r="H18" s="41">
        <f t="shared" si="3"/>
        <v>290</v>
      </c>
    </row>
    <row r="19" spans="1:8" x14ac:dyDescent="0.3">
      <c r="A19" s="37" t="s">
        <v>80</v>
      </c>
      <c r="B19" s="37" t="s">
        <v>51</v>
      </c>
      <c r="C19" s="37" t="s">
        <v>53</v>
      </c>
      <c r="D19" s="38">
        <f t="shared" si="0"/>
        <v>3</v>
      </c>
      <c r="E19" s="40">
        <f t="shared" si="1"/>
        <v>240</v>
      </c>
      <c r="F19" s="40">
        <f t="shared" si="2"/>
        <v>50</v>
      </c>
      <c r="G19" s="40">
        <v>0</v>
      </c>
      <c r="H19" s="41">
        <f t="shared" si="3"/>
        <v>290</v>
      </c>
    </row>
    <row r="20" spans="1:8" x14ac:dyDescent="0.3">
      <c r="A20" s="37" t="s">
        <v>81</v>
      </c>
      <c r="B20" s="37" t="s">
        <v>51</v>
      </c>
      <c r="C20" s="37" t="s">
        <v>53</v>
      </c>
      <c r="D20" s="38">
        <f t="shared" si="0"/>
        <v>3</v>
      </c>
      <c r="E20" s="40">
        <f t="shared" si="1"/>
        <v>240</v>
      </c>
      <c r="F20" s="40">
        <f t="shared" si="2"/>
        <v>50</v>
      </c>
      <c r="G20" s="40">
        <v>0</v>
      </c>
      <c r="H20" s="41">
        <f t="shared" si="3"/>
        <v>290</v>
      </c>
    </row>
    <row r="21" spans="1:8" x14ac:dyDescent="0.3">
      <c r="A21" s="42" t="s">
        <v>82</v>
      </c>
      <c r="B21" s="42" t="s">
        <v>51</v>
      </c>
      <c r="C21" s="42" t="s">
        <v>54</v>
      </c>
      <c r="D21" s="43">
        <f t="shared" si="0"/>
        <v>3</v>
      </c>
      <c r="E21" s="45">
        <f t="shared" si="1"/>
        <v>240</v>
      </c>
      <c r="F21" s="45">
        <f t="shared" si="2"/>
        <v>50</v>
      </c>
      <c r="G21" s="45">
        <v>0</v>
      </c>
      <c r="H21" s="46">
        <f t="shared" si="3"/>
        <v>290</v>
      </c>
    </row>
    <row r="22" spans="1:8" x14ac:dyDescent="0.3">
      <c r="A22" s="42" t="s">
        <v>83</v>
      </c>
      <c r="B22" s="42" t="s">
        <v>51</v>
      </c>
      <c r="C22" s="42" t="s">
        <v>54</v>
      </c>
      <c r="D22" s="43">
        <f t="shared" si="0"/>
        <v>3</v>
      </c>
      <c r="E22" s="45">
        <f t="shared" si="1"/>
        <v>240</v>
      </c>
      <c r="F22" s="45">
        <f t="shared" si="2"/>
        <v>50</v>
      </c>
      <c r="G22" s="45">
        <v>0</v>
      </c>
      <c r="H22" s="46">
        <f t="shared" si="3"/>
        <v>290</v>
      </c>
    </row>
    <row r="23" spans="1:8" x14ac:dyDescent="0.3">
      <c r="A23" s="47" t="s">
        <v>84</v>
      </c>
      <c r="B23" s="47" t="s">
        <v>51</v>
      </c>
      <c r="C23" s="47" t="s">
        <v>55</v>
      </c>
      <c r="D23" s="48">
        <f t="shared" si="0"/>
        <v>3</v>
      </c>
      <c r="E23" s="50">
        <f t="shared" si="1"/>
        <v>240</v>
      </c>
      <c r="F23" s="50">
        <f t="shared" si="2"/>
        <v>50</v>
      </c>
      <c r="G23" s="50">
        <v>0</v>
      </c>
      <c r="H23" s="51">
        <f t="shared" si="3"/>
        <v>290</v>
      </c>
    </row>
    <row r="24" spans="1:8" x14ac:dyDescent="0.3">
      <c r="A24" s="47" t="s">
        <v>85</v>
      </c>
      <c r="B24" s="47" t="s">
        <v>51</v>
      </c>
      <c r="C24" s="47" t="s">
        <v>55</v>
      </c>
      <c r="D24" s="48">
        <f t="shared" si="0"/>
        <v>3</v>
      </c>
      <c r="E24" s="50">
        <f t="shared" si="1"/>
        <v>240</v>
      </c>
      <c r="F24" s="50">
        <f t="shared" si="2"/>
        <v>50</v>
      </c>
      <c r="G24" s="50">
        <v>0</v>
      </c>
      <c r="H24" s="51">
        <f t="shared" si="3"/>
        <v>290</v>
      </c>
    </row>
    <row r="25" spans="1:8" x14ac:dyDescent="0.3">
      <c r="A25" s="47" t="s">
        <v>86</v>
      </c>
      <c r="B25" s="47" t="s">
        <v>51</v>
      </c>
      <c r="C25" s="47" t="s">
        <v>55</v>
      </c>
      <c r="D25" s="48">
        <f t="shared" si="0"/>
        <v>3</v>
      </c>
      <c r="E25" s="50">
        <f t="shared" si="1"/>
        <v>240</v>
      </c>
      <c r="F25" s="50">
        <f t="shared" si="2"/>
        <v>50</v>
      </c>
      <c r="G25" s="50">
        <v>0</v>
      </c>
      <c r="H25" s="51">
        <f t="shared" si="3"/>
        <v>290</v>
      </c>
    </row>
    <row r="26" spans="1:8" x14ac:dyDescent="0.3">
      <c r="A26" s="52" t="s">
        <v>87</v>
      </c>
      <c r="B26" s="52" t="s">
        <v>51</v>
      </c>
      <c r="C26" s="52" t="s">
        <v>56</v>
      </c>
      <c r="D26" s="53">
        <f t="shared" si="0"/>
        <v>3</v>
      </c>
      <c r="E26" s="55">
        <f t="shared" si="1"/>
        <v>240</v>
      </c>
      <c r="F26" s="55">
        <f t="shared" si="2"/>
        <v>50</v>
      </c>
      <c r="G26" s="55">
        <v>0</v>
      </c>
      <c r="H26" s="56">
        <f t="shared" si="3"/>
        <v>290</v>
      </c>
    </row>
    <row r="27" spans="1:8" x14ac:dyDescent="0.3">
      <c r="A27" s="52" t="s">
        <v>88</v>
      </c>
      <c r="B27" s="52" t="s">
        <v>51</v>
      </c>
      <c r="C27" s="52" t="s">
        <v>56</v>
      </c>
      <c r="D27" s="53">
        <f t="shared" si="0"/>
        <v>3</v>
      </c>
      <c r="E27" s="55">
        <f t="shared" si="1"/>
        <v>240</v>
      </c>
      <c r="F27" s="55">
        <f t="shared" si="2"/>
        <v>50</v>
      </c>
      <c r="G27" s="55">
        <v>0</v>
      </c>
      <c r="H27" s="56">
        <f t="shared" si="3"/>
        <v>290</v>
      </c>
    </row>
    <row r="28" spans="1:8" x14ac:dyDescent="0.3">
      <c r="A28" s="52" t="s">
        <v>89</v>
      </c>
      <c r="B28" s="52" t="s">
        <v>51</v>
      </c>
      <c r="C28" s="52" t="s">
        <v>56</v>
      </c>
      <c r="D28" s="53">
        <f t="shared" si="0"/>
        <v>3</v>
      </c>
      <c r="E28" s="55">
        <f t="shared" si="1"/>
        <v>240</v>
      </c>
      <c r="F28" s="55">
        <f t="shared" si="2"/>
        <v>50</v>
      </c>
      <c r="G28" s="55">
        <v>0</v>
      </c>
      <c r="H28" s="56">
        <f t="shared" si="3"/>
        <v>290</v>
      </c>
    </row>
    <row r="29" spans="1:8" x14ac:dyDescent="0.3">
      <c r="A29" s="57" t="s">
        <v>57</v>
      </c>
      <c r="B29" s="57" t="s">
        <v>51</v>
      </c>
      <c r="C29" s="57" t="s">
        <v>57</v>
      </c>
      <c r="D29" s="58">
        <f t="shared" si="0"/>
        <v>3</v>
      </c>
      <c r="E29" s="60">
        <f t="shared" si="1"/>
        <v>240</v>
      </c>
      <c r="F29" s="60">
        <f t="shared" si="2"/>
        <v>50</v>
      </c>
      <c r="G29" s="60">
        <v>0</v>
      </c>
      <c r="H29" s="61">
        <f t="shared" si="3"/>
        <v>290</v>
      </c>
    </row>
    <row r="30" spans="1:8" s="67" customFormat="1" x14ac:dyDescent="0.3">
      <c r="A30" s="67" t="s">
        <v>58</v>
      </c>
      <c r="B30" s="67" t="s">
        <v>59</v>
      </c>
      <c r="C30" s="67" t="s">
        <v>59</v>
      </c>
      <c r="D30" s="68">
        <f>SUM(D5:D29)</f>
        <v>75</v>
      </c>
      <c r="E30" s="69">
        <f>SUM(E5:E29)</f>
        <v>6000</v>
      </c>
      <c r="F30" s="69">
        <f>SUM(F5:F29)</f>
        <v>1250</v>
      </c>
      <c r="G30" s="69">
        <f>SUM(G5:G29)</f>
        <v>250</v>
      </c>
      <c r="H30" s="69">
        <f>SUM(H5:H29)</f>
        <v>7500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K30"/>
  <sheetViews>
    <sheetView workbookViewId="0">
      <pane xSplit="1" ySplit="4" topLeftCell="B5" activePane="bottomRight" state="frozen"/>
      <selection pane="topRight"/>
      <selection pane="bottomLeft"/>
      <selection pane="bottomRight" activeCell="K30" sqref="K30"/>
    </sheetView>
  </sheetViews>
  <sheetFormatPr defaultRowHeight="14.4" x14ac:dyDescent="0.3"/>
  <cols>
    <col min="1" max="1" width="18" customWidth="1"/>
    <col min="2" max="4" width="12" customWidth="1"/>
    <col min="5" max="10" width="14" customWidth="1"/>
    <col min="11" max="11" width="16" customWidth="1"/>
  </cols>
  <sheetData>
    <row r="1" spans="1:11" ht="30" customHeight="1" x14ac:dyDescent="0.4">
      <c r="A1" s="105" t="s">
        <v>90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3">
      <c r="A2" s="103" t="s">
        <v>118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4" spans="1:11" s="70" customFormat="1" ht="40.049999999999997" customHeight="1" x14ac:dyDescent="0.3">
      <c r="A4" s="70" t="s">
        <v>62</v>
      </c>
      <c r="B4" s="70" t="s">
        <v>91</v>
      </c>
      <c r="C4" s="70" t="s">
        <v>92</v>
      </c>
      <c r="D4" s="70" t="s">
        <v>93</v>
      </c>
      <c r="E4" s="70" t="s">
        <v>94</v>
      </c>
      <c r="F4" s="70" t="s">
        <v>63</v>
      </c>
      <c r="G4" s="70" t="s">
        <v>95</v>
      </c>
      <c r="H4" s="70" t="s">
        <v>96</v>
      </c>
      <c r="I4" s="70" t="s">
        <v>97</v>
      </c>
      <c r="J4" s="70" t="s">
        <v>98</v>
      </c>
      <c r="K4" s="70" t="s">
        <v>99</v>
      </c>
    </row>
    <row r="5" spans="1:11" x14ac:dyDescent="0.3">
      <c r="A5" s="7" t="s">
        <v>67</v>
      </c>
      <c r="B5" s="7" t="s">
        <v>46</v>
      </c>
      <c r="C5" s="8">
        <v>32.299999999999997</v>
      </c>
      <c r="D5" s="8">
        <f t="shared" ref="D5:D29" si="0">C5*2</f>
        <v>64.599999999999994</v>
      </c>
      <c r="E5" s="9">
        <f t="shared" ref="E5:E29" si="1">D5/DRIVING_SPEED</f>
        <v>0.64599999999999991</v>
      </c>
      <c r="F5" s="9">
        <f t="shared" ref="F5:F29" si="2">SERVICE_TIME</f>
        <v>3</v>
      </c>
      <c r="G5" s="9">
        <f t="shared" ref="G5:G29" si="3">E5+F5</f>
        <v>3.6459999999999999</v>
      </c>
      <c r="H5" s="10">
        <f t="shared" ref="H5:H29" si="4">D5*MILEAGE_RATE*GPM_FACTOR</f>
        <v>32.300000000000004</v>
      </c>
      <c r="I5" s="10">
        <f t="shared" ref="I5:I29" si="5">G5*HOURLY_RATE*GPM_FACTOR</f>
        <v>116.67200000000001</v>
      </c>
      <c r="J5" s="10">
        <f t="shared" ref="J5:J29" si="6">GPM_PARTS</f>
        <v>250</v>
      </c>
      <c r="K5" s="11">
        <f t="shared" ref="K5:K29" si="7">H5+I5+J5</f>
        <v>398.97199999999998</v>
      </c>
    </row>
    <row r="6" spans="1:11" x14ac:dyDescent="0.3">
      <c r="A6" s="7" t="s">
        <v>68</v>
      </c>
      <c r="B6" s="7" t="s">
        <v>46</v>
      </c>
      <c r="C6" s="8">
        <v>3</v>
      </c>
      <c r="D6" s="8">
        <f t="shared" si="0"/>
        <v>6</v>
      </c>
      <c r="E6" s="9">
        <f t="shared" si="1"/>
        <v>0.06</v>
      </c>
      <c r="F6" s="9">
        <f t="shared" si="2"/>
        <v>3</v>
      </c>
      <c r="G6" s="9">
        <f t="shared" si="3"/>
        <v>3.06</v>
      </c>
      <c r="H6" s="10">
        <f t="shared" si="4"/>
        <v>3</v>
      </c>
      <c r="I6" s="10">
        <f t="shared" si="5"/>
        <v>97.920000000000016</v>
      </c>
      <c r="J6" s="10">
        <f t="shared" si="6"/>
        <v>250</v>
      </c>
      <c r="K6" s="11">
        <f t="shared" si="7"/>
        <v>350.92</v>
      </c>
    </row>
    <row r="7" spans="1:11" x14ac:dyDescent="0.3">
      <c r="A7" s="7" t="s">
        <v>69</v>
      </c>
      <c r="B7" s="7" t="s">
        <v>46</v>
      </c>
      <c r="C7" s="8">
        <v>6.5</v>
      </c>
      <c r="D7" s="8">
        <f t="shared" si="0"/>
        <v>13</v>
      </c>
      <c r="E7" s="9">
        <f t="shared" si="1"/>
        <v>0.13</v>
      </c>
      <c r="F7" s="9">
        <f t="shared" si="2"/>
        <v>3</v>
      </c>
      <c r="G7" s="9">
        <f t="shared" si="3"/>
        <v>3.13</v>
      </c>
      <c r="H7" s="10">
        <f t="shared" si="4"/>
        <v>6.5</v>
      </c>
      <c r="I7" s="10">
        <f t="shared" si="5"/>
        <v>100.16</v>
      </c>
      <c r="J7" s="10">
        <f t="shared" si="6"/>
        <v>250</v>
      </c>
      <c r="K7" s="11">
        <f t="shared" si="7"/>
        <v>356.65999999999997</v>
      </c>
    </row>
    <row r="8" spans="1:11" x14ac:dyDescent="0.3">
      <c r="A8" s="12" t="s">
        <v>70</v>
      </c>
      <c r="B8" s="12" t="s">
        <v>46</v>
      </c>
      <c r="C8" s="13">
        <v>71.099999999999994</v>
      </c>
      <c r="D8" s="13">
        <f t="shared" si="0"/>
        <v>142.19999999999999</v>
      </c>
      <c r="E8" s="14">
        <f t="shared" si="1"/>
        <v>1.4219999999999999</v>
      </c>
      <c r="F8" s="14">
        <f t="shared" si="2"/>
        <v>3</v>
      </c>
      <c r="G8" s="14">
        <f t="shared" si="3"/>
        <v>4.4219999999999997</v>
      </c>
      <c r="H8" s="15">
        <f t="shared" si="4"/>
        <v>71.100000000000009</v>
      </c>
      <c r="I8" s="15">
        <f t="shared" si="5"/>
        <v>141.50399999999999</v>
      </c>
      <c r="J8" s="15">
        <f t="shared" si="6"/>
        <v>250</v>
      </c>
      <c r="K8" s="16">
        <f t="shared" si="7"/>
        <v>462.60399999999998</v>
      </c>
    </row>
    <row r="9" spans="1:11" x14ac:dyDescent="0.3">
      <c r="A9" s="12" t="s">
        <v>71</v>
      </c>
      <c r="B9" s="12" t="s">
        <v>46</v>
      </c>
      <c r="C9" s="13">
        <v>84</v>
      </c>
      <c r="D9" s="13">
        <f t="shared" si="0"/>
        <v>168</v>
      </c>
      <c r="E9" s="14">
        <f t="shared" si="1"/>
        <v>1.68</v>
      </c>
      <c r="F9" s="14">
        <f t="shared" si="2"/>
        <v>3</v>
      </c>
      <c r="G9" s="14">
        <f t="shared" si="3"/>
        <v>4.68</v>
      </c>
      <c r="H9" s="15">
        <f t="shared" si="4"/>
        <v>84</v>
      </c>
      <c r="I9" s="15">
        <f t="shared" si="5"/>
        <v>149.76</v>
      </c>
      <c r="J9" s="15">
        <f t="shared" si="6"/>
        <v>250</v>
      </c>
      <c r="K9" s="16">
        <f t="shared" si="7"/>
        <v>483.76</v>
      </c>
    </row>
    <row r="10" spans="1:11" x14ac:dyDescent="0.3">
      <c r="A10" s="17" t="s">
        <v>48</v>
      </c>
      <c r="B10" s="17" t="s">
        <v>46</v>
      </c>
      <c r="C10" s="18">
        <v>188.4</v>
      </c>
      <c r="D10" s="18">
        <f t="shared" si="0"/>
        <v>376.8</v>
      </c>
      <c r="E10" s="19">
        <f t="shared" si="1"/>
        <v>3.7680000000000002</v>
      </c>
      <c r="F10" s="19">
        <f t="shared" si="2"/>
        <v>3</v>
      </c>
      <c r="G10" s="19">
        <f t="shared" si="3"/>
        <v>6.7680000000000007</v>
      </c>
      <c r="H10" s="20">
        <f t="shared" si="4"/>
        <v>188.4</v>
      </c>
      <c r="I10" s="20">
        <f t="shared" si="5"/>
        <v>216.57600000000002</v>
      </c>
      <c r="J10" s="20">
        <f t="shared" si="6"/>
        <v>250</v>
      </c>
      <c r="K10" s="21">
        <f t="shared" si="7"/>
        <v>654.976</v>
      </c>
    </row>
    <row r="11" spans="1:11" x14ac:dyDescent="0.3">
      <c r="A11" s="22" t="s">
        <v>72</v>
      </c>
      <c r="B11" s="22" t="s">
        <v>46</v>
      </c>
      <c r="C11" s="23">
        <v>71.900000000000006</v>
      </c>
      <c r="D11" s="23">
        <f t="shared" si="0"/>
        <v>143.80000000000001</v>
      </c>
      <c r="E11" s="24">
        <f t="shared" si="1"/>
        <v>1.4380000000000002</v>
      </c>
      <c r="F11" s="24">
        <f t="shared" si="2"/>
        <v>3</v>
      </c>
      <c r="G11" s="24">
        <f t="shared" si="3"/>
        <v>4.4380000000000006</v>
      </c>
      <c r="H11" s="25">
        <f t="shared" si="4"/>
        <v>71.900000000000006</v>
      </c>
      <c r="I11" s="25">
        <f t="shared" si="5"/>
        <v>142.01600000000005</v>
      </c>
      <c r="J11" s="25">
        <f t="shared" si="6"/>
        <v>250</v>
      </c>
      <c r="K11" s="26">
        <f t="shared" si="7"/>
        <v>463.91600000000005</v>
      </c>
    </row>
    <row r="12" spans="1:11" x14ac:dyDescent="0.3">
      <c r="A12" s="22" t="s">
        <v>73</v>
      </c>
      <c r="B12" s="22" t="s">
        <v>46</v>
      </c>
      <c r="C12" s="23">
        <v>244.8</v>
      </c>
      <c r="D12" s="23">
        <f t="shared" si="0"/>
        <v>489.6</v>
      </c>
      <c r="E12" s="24">
        <f t="shared" si="1"/>
        <v>4.8959999999999999</v>
      </c>
      <c r="F12" s="24">
        <f t="shared" si="2"/>
        <v>3</v>
      </c>
      <c r="G12" s="24">
        <f t="shared" si="3"/>
        <v>7.8959999999999999</v>
      </c>
      <c r="H12" s="25">
        <f t="shared" si="4"/>
        <v>244.8</v>
      </c>
      <c r="I12" s="25">
        <f t="shared" si="5"/>
        <v>252.672</v>
      </c>
      <c r="J12" s="25">
        <f t="shared" si="6"/>
        <v>250</v>
      </c>
      <c r="K12" s="26">
        <f t="shared" si="7"/>
        <v>747.47199999999998</v>
      </c>
    </row>
    <row r="13" spans="1:11" x14ac:dyDescent="0.3">
      <c r="A13" s="27" t="s">
        <v>74</v>
      </c>
      <c r="B13" s="27" t="s">
        <v>51</v>
      </c>
      <c r="C13" s="28">
        <v>154.9</v>
      </c>
      <c r="D13" s="28">
        <f t="shared" si="0"/>
        <v>309.8</v>
      </c>
      <c r="E13" s="29">
        <f t="shared" si="1"/>
        <v>3.0980000000000003</v>
      </c>
      <c r="F13" s="29">
        <f t="shared" si="2"/>
        <v>3</v>
      </c>
      <c r="G13" s="29">
        <f t="shared" si="3"/>
        <v>6.0980000000000008</v>
      </c>
      <c r="H13" s="30">
        <f t="shared" si="4"/>
        <v>154.9</v>
      </c>
      <c r="I13" s="30">
        <f t="shared" si="5"/>
        <v>195.13600000000002</v>
      </c>
      <c r="J13" s="30">
        <f t="shared" si="6"/>
        <v>250</v>
      </c>
      <c r="K13" s="31">
        <f t="shared" si="7"/>
        <v>600.03600000000006</v>
      </c>
    </row>
    <row r="14" spans="1:11" x14ac:dyDescent="0.3">
      <c r="A14" s="27" t="s">
        <v>75</v>
      </c>
      <c r="B14" s="27" t="s">
        <v>46</v>
      </c>
      <c r="C14" s="28">
        <v>132.5</v>
      </c>
      <c r="D14" s="28">
        <f t="shared" si="0"/>
        <v>265</v>
      </c>
      <c r="E14" s="29">
        <f t="shared" si="1"/>
        <v>2.65</v>
      </c>
      <c r="F14" s="29">
        <f t="shared" si="2"/>
        <v>3</v>
      </c>
      <c r="G14" s="29">
        <f t="shared" si="3"/>
        <v>5.65</v>
      </c>
      <c r="H14" s="30">
        <f t="shared" si="4"/>
        <v>132.5</v>
      </c>
      <c r="I14" s="30">
        <f t="shared" si="5"/>
        <v>180.8</v>
      </c>
      <c r="J14" s="30">
        <f t="shared" si="6"/>
        <v>250</v>
      </c>
      <c r="K14" s="31">
        <f t="shared" si="7"/>
        <v>563.29999999999995</v>
      </c>
    </row>
    <row r="15" spans="1:11" x14ac:dyDescent="0.3">
      <c r="A15" s="32" t="s">
        <v>76</v>
      </c>
      <c r="B15" s="32" t="s">
        <v>51</v>
      </c>
      <c r="C15" s="33">
        <v>2.5</v>
      </c>
      <c r="D15" s="33">
        <f t="shared" si="0"/>
        <v>5</v>
      </c>
      <c r="E15" s="34">
        <f t="shared" si="1"/>
        <v>0.05</v>
      </c>
      <c r="F15" s="34">
        <f t="shared" si="2"/>
        <v>3</v>
      </c>
      <c r="G15" s="34">
        <f t="shared" si="3"/>
        <v>3.05</v>
      </c>
      <c r="H15" s="35">
        <f t="shared" si="4"/>
        <v>2.5</v>
      </c>
      <c r="I15" s="35">
        <f t="shared" si="5"/>
        <v>97.600000000000009</v>
      </c>
      <c r="J15" s="35">
        <f t="shared" si="6"/>
        <v>250</v>
      </c>
      <c r="K15" s="36">
        <f t="shared" si="7"/>
        <v>350.1</v>
      </c>
    </row>
    <row r="16" spans="1:11" x14ac:dyDescent="0.3">
      <c r="A16" s="32" t="s">
        <v>77</v>
      </c>
      <c r="B16" s="32" t="s">
        <v>51</v>
      </c>
      <c r="C16" s="33">
        <v>7.4</v>
      </c>
      <c r="D16" s="33">
        <f t="shared" si="0"/>
        <v>14.8</v>
      </c>
      <c r="E16" s="34">
        <f t="shared" si="1"/>
        <v>0.14800000000000002</v>
      </c>
      <c r="F16" s="34">
        <f t="shared" si="2"/>
        <v>3</v>
      </c>
      <c r="G16" s="34">
        <f t="shared" si="3"/>
        <v>3.1480000000000001</v>
      </c>
      <c r="H16" s="35">
        <f t="shared" si="4"/>
        <v>7.4</v>
      </c>
      <c r="I16" s="35">
        <f t="shared" si="5"/>
        <v>100.736</v>
      </c>
      <c r="J16" s="35">
        <f t="shared" si="6"/>
        <v>250</v>
      </c>
      <c r="K16" s="36">
        <f t="shared" si="7"/>
        <v>358.13600000000002</v>
      </c>
    </row>
    <row r="17" spans="1:11" x14ac:dyDescent="0.3">
      <c r="A17" s="32" t="s">
        <v>78</v>
      </c>
      <c r="B17" s="32" t="s">
        <v>51</v>
      </c>
      <c r="C17" s="33">
        <v>15.4</v>
      </c>
      <c r="D17" s="33">
        <f t="shared" si="0"/>
        <v>30.8</v>
      </c>
      <c r="E17" s="34">
        <f t="shared" si="1"/>
        <v>0.308</v>
      </c>
      <c r="F17" s="34">
        <f t="shared" si="2"/>
        <v>3</v>
      </c>
      <c r="G17" s="34">
        <f t="shared" si="3"/>
        <v>3.3079999999999998</v>
      </c>
      <c r="H17" s="35">
        <f t="shared" si="4"/>
        <v>15.4</v>
      </c>
      <c r="I17" s="35">
        <f t="shared" si="5"/>
        <v>105.85599999999999</v>
      </c>
      <c r="J17" s="35">
        <f t="shared" si="6"/>
        <v>250</v>
      </c>
      <c r="K17" s="36">
        <f t="shared" si="7"/>
        <v>371.25599999999997</v>
      </c>
    </row>
    <row r="18" spans="1:11" x14ac:dyDescent="0.3">
      <c r="A18" s="37" t="s">
        <v>79</v>
      </c>
      <c r="B18" s="37" t="s">
        <v>51</v>
      </c>
      <c r="C18" s="38">
        <v>36.1</v>
      </c>
      <c r="D18" s="38">
        <f t="shared" si="0"/>
        <v>72.2</v>
      </c>
      <c r="E18" s="39">
        <f t="shared" si="1"/>
        <v>0.72199999999999998</v>
      </c>
      <c r="F18" s="39">
        <f t="shared" si="2"/>
        <v>3</v>
      </c>
      <c r="G18" s="39">
        <f t="shared" si="3"/>
        <v>3.722</v>
      </c>
      <c r="H18" s="40">
        <f t="shared" si="4"/>
        <v>36.1</v>
      </c>
      <c r="I18" s="40">
        <f t="shared" si="5"/>
        <v>119.104</v>
      </c>
      <c r="J18" s="40">
        <f t="shared" si="6"/>
        <v>250</v>
      </c>
      <c r="K18" s="41">
        <f t="shared" si="7"/>
        <v>405.20400000000001</v>
      </c>
    </row>
    <row r="19" spans="1:11" x14ac:dyDescent="0.3">
      <c r="A19" s="37" t="s">
        <v>80</v>
      </c>
      <c r="B19" s="37" t="s">
        <v>51</v>
      </c>
      <c r="C19" s="38">
        <v>32.5</v>
      </c>
      <c r="D19" s="38">
        <f t="shared" si="0"/>
        <v>65</v>
      </c>
      <c r="E19" s="39">
        <f t="shared" si="1"/>
        <v>0.65</v>
      </c>
      <c r="F19" s="39">
        <f t="shared" si="2"/>
        <v>3</v>
      </c>
      <c r="G19" s="39">
        <f t="shared" si="3"/>
        <v>3.65</v>
      </c>
      <c r="H19" s="40">
        <f t="shared" si="4"/>
        <v>32.5</v>
      </c>
      <c r="I19" s="40">
        <f t="shared" si="5"/>
        <v>116.80000000000001</v>
      </c>
      <c r="J19" s="40">
        <f t="shared" si="6"/>
        <v>250</v>
      </c>
      <c r="K19" s="41">
        <f t="shared" si="7"/>
        <v>399.3</v>
      </c>
    </row>
    <row r="20" spans="1:11" x14ac:dyDescent="0.3">
      <c r="A20" s="37" t="s">
        <v>81</v>
      </c>
      <c r="B20" s="37" t="s">
        <v>51</v>
      </c>
      <c r="C20" s="38">
        <v>46.5</v>
      </c>
      <c r="D20" s="38">
        <f t="shared" si="0"/>
        <v>93</v>
      </c>
      <c r="E20" s="39">
        <f t="shared" si="1"/>
        <v>0.93</v>
      </c>
      <c r="F20" s="39">
        <f t="shared" si="2"/>
        <v>3</v>
      </c>
      <c r="G20" s="39">
        <f t="shared" si="3"/>
        <v>3.93</v>
      </c>
      <c r="H20" s="40">
        <f t="shared" si="4"/>
        <v>46.5</v>
      </c>
      <c r="I20" s="40">
        <f t="shared" si="5"/>
        <v>125.76000000000002</v>
      </c>
      <c r="J20" s="40">
        <f t="shared" si="6"/>
        <v>250</v>
      </c>
      <c r="K20" s="41">
        <f t="shared" si="7"/>
        <v>422.26</v>
      </c>
    </row>
    <row r="21" spans="1:11" x14ac:dyDescent="0.3">
      <c r="A21" s="42" t="s">
        <v>82</v>
      </c>
      <c r="B21" s="42" t="s">
        <v>51</v>
      </c>
      <c r="C21" s="43">
        <v>62.4</v>
      </c>
      <c r="D21" s="43">
        <f t="shared" si="0"/>
        <v>124.8</v>
      </c>
      <c r="E21" s="44">
        <f t="shared" si="1"/>
        <v>1.248</v>
      </c>
      <c r="F21" s="44">
        <f t="shared" si="2"/>
        <v>3</v>
      </c>
      <c r="G21" s="44">
        <f t="shared" si="3"/>
        <v>4.2480000000000002</v>
      </c>
      <c r="H21" s="45">
        <f t="shared" si="4"/>
        <v>62.400000000000006</v>
      </c>
      <c r="I21" s="45">
        <f t="shared" si="5"/>
        <v>135.93600000000001</v>
      </c>
      <c r="J21" s="45">
        <f t="shared" si="6"/>
        <v>250</v>
      </c>
      <c r="K21" s="46">
        <f t="shared" si="7"/>
        <v>448.33600000000001</v>
      </c>
    </row>
    <row r="22" spans="1:11" x14ac:dyDescent="0.3">
      <c r="A22" s="42" t="s">
        <v>83</v>
      </c>
      <c r="B22" s="42" t="s">
        <v>51</v>
      </c>
      <c r="C22" s="43">
        <v>93.8</v>
      </c>
      <c r="D22" s="43">
        <f t="shared" si="0"/>
        <v>187.6</v>
      </c>
      <c r="E22" s="44">
        <f t="shared" si="1"/>
        <v>1.8759999999999999</v>
      </c>
      <c r="F22" s="44">
        <f t="shared" si="2"/>
        <v>3</v>
      </c>
      <c r="G22" s="44">
        <f t="shared" si="3"/>
        <v>4.8759999999999994</v>
      </c>
      <c r="H22" s="45">
        <f t="shared" si="4"/>
        <v>93.800000000000011</v>
      </c>
      <c r="I22" s="45">
        <f t="shared" si="5"/>
        <v>156.03199999999998</v>
      </c>
      <c r="J22" s="45">
        <f t="shared" si="6"/>
        <v>250</v>
      </c>
      <c r="K22" s="46">
        <f t="shared" si="7"/>
        <v>499.83199999999999</v>
      </c>
    </row>
    <row r="23" spans="1:11" x14ac:dyDescent="0.3">
      <c r="A23" s="47" t="s">
        <v>84</v>
      </c>
      <c r="B23" s="47" t="s">
        <v>51</v>
      </c>
      <c r="C23" s="48">
        <v>60.8</v>
      </c>
      <c r="D23" s="48">
        <f t="shared" si="0"/>
        <v>121.6</v>
      </c>
      <c r="E23" s="49">
        <f t="shared" si="1"/>
        <v>1.216</v>
      </c>
      <c r="F23" s="49">
        <f t="shared" si="2"/>
        <v>3</v>
      </c>
      <c r="G23" s="49">
        <f t="shared" si="3"/>
        <v>4.2160000000000002</v>
      </c>
      <c r="H23" s="50">
        <f t="shared" si="4"/>
        <v>60.800000000000004</v>
      </c>
      <c r="I23" s="50">
        <f t="shared" si="5"/>
        <v>134.91200000000001</v>
      </c>
      <c r="J23" s="50">
        <f t="shared" si="6"/>
        <v>250</v>
      </c>
      <c r="K23" s="51">
        <f t="shared" si="7"/>
        <v>445.71199999999999</v>
      </c>
    </row>
    <row r="24" spans="1:11" x14ac:dyDescent="0.3">
      <c r="A24" s="47" t="s">
        <v>85</v>
      </c>
      <c r="B24" s="47" t="s">
        <v>51</v>
      </c>
      <c r="C24" s="48">
        <v>112.8</v>
      </c>
      <c r="D24" s="48">
        <f t="shared" si="0"/>
        <v>225.6</v>
      </c>
      <c r="E24" s="49">
        <f t="shared" si="1"/>
        <v>2.2559999999999998</v>
      </c>
      <c r="F24" s="49">
        <f t="shared" si="2"/>
        <v>3</v>
      </c>
      <c r="G24" s="49">
        <f t="shared" si="3"/>
        <v>5.2560000000000002</v>
      </c>
      <c r="H24" s="50">
        <f t="shared" si="4"/>
        <v>112.80000000000001</v>
      </c>
      <c r="I24" s="50">
        <f t="shared" si="5"/>
        <v>168.19200000000001</v>
      </c>
      <c r="J24" s="50">
        <f t="shared" si="6"/>
        <v>250</v>
      </c>
      <c r="K24" s="51">
        <f t="shared" si="7"/>
        <v>530.99199999999996</v>
      </c>
    </row>
    <row r="25" spans="1:11" x14ac:dyDescent="0.3">
      <c r="A25" s="47" t="s">
        <v>86</v>
      </c>
      <c r="B25" s="47" t="s">
        <v>51</v>
      </c>
      <c r="C25" s="48">
        <v>119.5</v>
      </c>
      <c r="D25" s="48">
        <f t="shared" si="0"/>
        <v>239</v>
      </c>
      <c r="E25" s="49">
        <f t="shared" si="1"/>
        <v>2.39</v>
      </c>
      <c r="F25" s="49">
        <f t="shared" si="2"/>
        <v>3</v>
      </c>
      <c r="G25" s="49">
        <f t="shared" si="3"/>
        <v>5.3900000000000006</v>
      </c>
      <c r="H25" s="50">
        <f t="shared" si="4"/>
        <v>119.5</v>
      </c>
      <c r="I25" s="50">
        <f t="shared" si="5"/>
        <v>172.48000000000002</v>
      </c>
      <c r="J25" s="50">
        <f t="shared" si="6"/>
        <v>250</v>
      </c>
      <c r="K25" s="51">
        <f t="shared" si="7"/>
        <v>541.98</v>
      </c>
    </row>
    <row r="26" spans="1:11" x14ac:dyDescent="0.3">
      <c r="A26" s="52" t="s">
        <v>87</v>
      </c>
      <c r="B26" s="52" t="s">
        <v>51</v>
      </c>
      <c r="C26" s="53">
        <v>40.700000000000003</v>
      </c>
      <c r="D26" s="53">
        <f t="shared" si="0"/>
        <v>81.400000000000006</v>
      </c>
      <c r="E26" s="54">
        <f t="shared" si="1"/>
        <v>0.81400000000000006</v>
      </c>
      <c r="F26" s="54">
        <f t="shared" si="2"/>
        <v>3</v>
      </c>
      <c r="G26" s="54">
        <f t="shared" si="3"/>
        <v>3.8140000000000001</v>
      </c>
      <c r="H26" s="55">
        <f t="shared" si="4"/>
        <v>40.700000000000003</v>
      </c>
      <c r="I26" s="55">
        <f t="shared" si="5"/>
        <v>122.048</v>
      </c>
      <c r="J26" s="55">
        <f t="shared" si="6"/>
        <v>250</v>
      </c>
      <c r="K26" s="56">
        <f t="shared" si="7"/>
        <v>412.74799999999999</v>
      </c>
    </row>
    <row r="27" spans="1:11" x14ac:dyDescent="0.3">
      <c r="A27" s="52" t="s">
        <v>88</v>
      </c>
      <c r="B27" s="52" t="s">
        <v>51</v>
      </c>
      <c r="C27" s="53">
        <v>56.6</v>
      </c>
      <c r="D27" s="53">
        <f t="shared" si="0"/>
        <v>113.2</v>
      </c>
      <c r="E27" s="54">
        <f t="shared" si="1"/>
        <v>1.1320000000000001</v>
      </c>
      <c r="F27" s="54">
        <f t="shared" si="2"/>
        <v>3</v>
      </c>
      <c r="G27" s="54">
        <f t="shared" si="3"/>
        <v>4.1319999999999997</v>
      </c>
      <c r="H27" s="55">
        <f t="shared" si="4"/>
        <v>56.6</v>
      </c>
      <c r="I27" s="55">
        <f t="shared" si="5"/>
        <v>132.22399999999999</v>
      </c>
      <c r="J27" s="55">
        <f t="shared" si="6"/>
        <v>250</v>
      </c>
      <c r="K27" s="56">
        <f t="shared" si="7"/>
        <v>438.82399999999996</v>
      </c>
    </row>
    <row r="28" spans="1:11" x14ac:dyDescent="0.3">
      <c r="A28" s="52" t="s">
        <v>89</v>
      </c>
      <c r="B28" s="52" t="s">
        <v>51</v>
      </c>
      <c r="C28" s="53">
        <v>66.8</v>
      </c>
      <c r="D28" s="53">
        <f t="shared" si="0"/>
        <v>133.6</v>
      </c>
      <c r="E28" s="54">
        <f t="shared" si="1"/>
        <v>1.3359999999999999</v>
      </c>
      <c r="F28" s="54">
        <f t="shared" si="2"/>
        <v>3</v>
      </c>
      <c r="G28" s="54">
        <f t="shared" si="3"/>
        <v>4.3360000000000003</v>
      </c>
      <c r="H28" s="55">
        <f t="shared" si="4"/>
        <v>66.8</v>
      </c>
      <c r="I28" s="55">
        <f t="shared" si="5"/>
        <v>138.75200000000001</v>
      </c>
      <c r="J28" s="55">
        <f t="shared" si="6"/>
        <v>250</v>
      </c>
      <c r="K28" s="56">
        <f t="shared" si="7"/>
        <v>455.55200000000002</v>
      </c>
    </row>
    <row r="29" spans="1:11" x14ac:dyDescent="0.3">
      <c r="A29" s="57" t="s">
        <v>57</v>
      </c>
      <c r="B29" s="57" t="s">
        <v>51</v>
      </c>
      <c r="C29" s="58">
        <v>140.9</v>
      </c>
      <c r="D29" s="58">
        <f t="shared" si="0"/>
        <v>281.8</v>
      </c>
      <c r="E29" s="59">
        <f t="shared" si="1"/>
        <v>2.8180000000000001</v>
      </c>
      <c r="F29" s="59">
        <f t="shared" si="2"/>
        <v>3</v>
      </c>
      <c r="G29" s="59">
        <f t="shared" si="3"/>
        <v>5.8179999999999996</v>
      </c>
      <c r="H29" s="60">
        <f t="shared" si="4"/>
        <v>140.9</v>
      </c>
      <c r="I29" s="60">
        <f t="shared" si="5"/>
        <v>186.17599999999999</v>
      </c>
      <c r="J29" s="60">
        <f t="shared" si="6"/>
        <v>250</v>
      </c>
      <c r="K29" s="61">
        <f t="shared" si="7"/>
        <v>577.07600000000002</v>
      </c>
    </row>
    <row r="30" spans="1:11" s="71" customFormat="1" x14ac:dyDescent="0.3">
      <c r="A30" s="71" t="s">
        <v>58</v>
      </c>
      <c r="B30" s="71" t="s">
        <v>59</v>
      </c>
      <c r="C30" s="71" t="s">
        <v>59</v>
      </c>
      <c r="D30" s="72">
        <f t="shared" ref="D30:K30" si="8">SUM(D5:D29)</f>
        <v>3768.2</v>
      </c>
      <c r="E30" s="73">
        <f t="shared" si="8"/>
        <v>37.681999999999995</v>
      </c>
      <c r="F30" s="73">
        <f t="shared" si="8"/>
        <v>75</v>
      </c>
      <c r="G30" s="73">
        <f t="shared" si="8"/>
        <v>112.68200000000002</v>
      </c>
      <c r="H30" s="74">
        <f t="shared" si="8"/>
        <v>1884.1</v>
      </c>
      <c r="I30" s="74">
        <f t="shared" si="8"/>
        <v>3605.8240000000005</v>
      </c>
      <c r="J30" s="74">
        <f t="shared" si="8"/>
        <v>6250</v>
      </c>
      <c r="K30" s="74">
        <f t="shared" si="8"/>
        <v>11739.924000000003</v>
      </c>
    </row>
  </sheetData>
  <mergeCells count="2">
    <mergeCell ref="A1:K1"/>
    <mergeCell ref="A2:K2"/>
  </mergeCells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00"/>
  </sheetPr>
  <dimension ref="A1:C28"/>
  <sheetViews>
    <sheetView workbookViewId="0">
      <selection sqref="A1:C1"/>
    </sheetView>
  </sheetViews>
  <sheetFormatPr defaultRowHeight="14.4" x14ac:dyDescent="0.3"/>
  <cols>
    <col min="1" max="1" width="35" customWidth="1"/>
    <col min="2" max="2" width="18" customWidth="1"/>
    <col min="3" max="3" width="45" customWidth="1"/>
  </cols>
  <sheetData>
    <row r="1" spans="1:3" ht="28.05" customHeight="1" x14ac:dyDescent="0.45">
      <c r="A1" s="106" t="s">
        <v>100</v>
      </c>
      <c r="B1" s="106"/>
      <c r="C1" s="106"/>
    </row>
    <row r="3" spans="1:3" s="75" customFormat="1" ht="18" x14ac:dyDescent="0.35">
      <c r="A3" s="75" t="s">
        <v>101</v>
      </c>
    </row>
    <row r="4" spans="1:3" x14ac:dyDescent="0.3">
      <c r="A4" t="s">
        <v>102</v>
      </c>
      <c r="B4" s="76">
        <f>'Route Costs'!K16</f>
        <v>5334.7150000000001</v>
      </c>
      <c r="C4" t="s">
        <v>103</v>
      </c>
    </row>
    <row r="5" spans="1:3" x14ac:dyDescent="0.3">
      <c r="A5" t="s">
        <v>104</v>
      </c>
      <c r="B5" s="76">
        <f>'Site Costs'!H30</f>
        <v>7500</v>
      </c>
      <c r="C5" t="s">
        <v>105</v>
      </c>
    </row>
    <row r="6" spans="1:3" s="77" customFormat="1" x14ac:dyDescent="0.3">
      <c r="A6" s="77" t="s">
        <v>106</v>
      </c>
      <c r="B6" s="78">
        <f>B4+B5</f>
        <v>12834.715</v>
      </c>
      <c r="C6" s="77" t="s">
        <v>59</v>
      </c>
    </row>
    <row r="8" spans="1:3" s="79" customFormat="1" ht="18" x14ac:dyDescent="0.35">
      <c r="A8" s="79" t="s">
        <v>107</v>
      </c>
    </row>
    <row r="9" spans="1:3" x14ac:dyDescent="0.3">
      <c r="A9" t="s">
        <v>108</v>
      </c>
      <c r="B9" s="76">
        <f>'GPM Emergency Costs'!H30</f>
        <v>1884.1</v>
      </c>
      <c r="C9" t="s">
        <v>109</v>
      </c>
    </row>
    <row r="10" spans="1:3" x14ac:dyDescent="0.3">
      <c r="A10" t="s">
        <v>110</v>
      </c>
      <c r="B10" s="76">
        <f>'GPM Emergency Costs'!I30</f>
        <v>3605.8240000000005</v>
      </c>
      <c r="C10" t="s">
        <v>111</v>
      </c>
    </row>
    <row r="11" spans="1:3" x14ac:dyDescent="0.3">
      <c r="A11" t="s">
        <v>112</v>
      </c>
      <c r="B11" s="76">
        <f>'GPM Emergency Costs'!J30</f>
        <v>6250</v>
      </c>
      <c r="C11" t="s">
        <v>113</v>
      </c>
    </row>
    <row r="12" spans="1:3" s="77" customFormat="1" x14ac:dyDescent="0.3">
      <c r="A12" s="77" t="s">
        <v>114</v>
      </c>
      <c r="B12" s="80">
        <f>'GPM Emergency Costs'!K30</f>
        <v>11739.924000000003</v>
      </c>
      <c r="C12" s="77" t="s">
        <v>59</v>
      </c>
    </row>
    <row r="14" spans="1:3" s="81" customFormat="1" ht="18" x14ac:dyDescent="0.35">
      <c r="A14" s="81" t="s">
        <v>115</v>
      </c>
      <c r="B14" s="82">
        <f>B6+B12</f>
        <v>24574.639000000003</v>
      </c>
      <c r="C14" s="81" t="s">
        <v>59</v>
      </c>
    </row>
    <row r="17" spans="1:1" s="83" customFormat="1" ht="15.6" x14ac:dyDescent="0.3">
      <c r="A17" s="83" t="s">
        <v>116</v>
      </c>
    </row>
    <row r="18" spans="1:1" x14ac:dyDescent="0.3">
      <c r="A18" s="84" t="s">
        <v>45</v>
      </c>
    </row>
    <row r="19" spans="1:1" x14ac:dyDescent="0.3">
      <c r="A19" s="85" t="s">
        <v>47</v>
      </c>
    </row>
    <row r="20" spans="1:1" x14ac:dyDescent="0.3">
      <c r="A20" s="86" t="s">
        <v>48</v>
      </c>
    </row>
    <row r="21" spans="1:1" x14ac:dyDescent="0.3">
      <c r="A21" s="87" t="s">
        <v>49</v>
      </c>
    </row>
    <row r="22" spans="1:1" x14ac:dyDescent="0.3">
      <c r="A22" s="88" t="s">
        <v>50</v>
      </c>
    </row>
    <row r="23" spans="1:1" x14ac:dyDescent="0.3">
      <c r="A23" s="89" t="s">
        <v>52</v>
      </c>
    </row>
    <row r="24" spans="1:1" x14ac:dyDescent="0.3">
      <c r="A24" s="90" t="s">
        <v>53</v>
      </c>
    </row>
    <row r="25" spans="1:1" x14ac:dyDescent="0.3">
      <c r="A25" s="91" t="s">
        <v>54</v>
      </c>
    </row>
    <row r="26" spans="1:1" x14ac:dyDescent="0.3">
      <c r="A26" s="92" t="s">
        <v>55</v>
      </c>
    </row>
    <row r="27" spans="1:1" x14ac:dyDescent="0.3">
      <c r="A27" s="93" t="s">
        <v>56</v>
      </c>
    </row>
    <row r="28" spans="1:1" x14ac:dyDescent="0.3">
      <c r="A28" s="94" t="s">
        <v>57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DB5F-6DF6-477B-8CC3-AB0F6E96943A}">
  <sheetPr>
    <tabColor rgb="FFED7D31"/>
  </sheetPr>
  <dimension ref="A1:U18"/>
  <sheetViews>
    <sheetView tabSelected="1" zoomScale="90" zoomScaleNormal="90" workbookViewId="0">
      <pane xSplit="1" ySplit="5" topLeftCell="B6" activePane="bottomRight" state="frozen"/>
      <selection pane="topRight"/>
      <selection pane="bottomLeft"/>
      <selection pane="bottomRight" activeCell="K18" sqref="K18"/>
    </sheetView>
  </sheetViews>
  <sheetFormatPr defaultRowHeight="14.4" x14ac:dyDescent="0.3"/>
  <cols>
    <col min="1" max="1" width="24" customWidth="1"/>
    <col min="2" max="2" width="11" customWidth="1"/>
    <col min="3" max="3" width="8" customWidth="1"/>
    <col min="4" max="10" width="12" customWidth="1"/>
    <col min="11" max="11" width="14" customWidth="1"/>
    <col min="12" max="13" width="12" customWidth="1"/>
    <col min="14" max="14" width="14" customWidth="1"/>
    <col min="15" max="16" width="12" customWidth="1"/>
    <col min="17" max="19" width="14" customWidth="1"/>
    <col min="20" max="20" width="16" customWidth="1"/>
    <col min="21" max="21" width="10.109375" bestFit="1" customWidth="1"/>
  </cols>
  <sheetData>
    <row r="1" spans="1:21" ht="15" thickBot="1" x14ac:dyDescent="0.35"/>
    <row r="2" spans="1:21" ht="48.6" customHeight="1" x14ac:dyDescent="0.3">
      <c r="A2" s="6" t="s">
        <v>34</v>
      </c>
      <c r="B2" s="6" t="s">
        <v>35</v>
      </c>
      <c r="C2" s="6" t="s">
        <v>36</v>
      </c>
      <c r="D2" s="6" t="s">
        <v>37</v>
      </c>
      <c r="E2" s="6" t="s">
        <v>120</v>
      </c>
      <c r="F2" s="6" t="s">
        <v>127</v>
      </c>
      <c r="G2" s="6" t="s">
        <v>126</v>
      </c>
      <c r="H2" s="97" t="s">
        <v>128</v>
      </c>
      <c r="I2" s="6" t="s">
        <v>129</v>
      </c>
      <c r="J2" s="6" t="s">
        <v>130</v>
      </c>
      <c r="K2" s="6" t="s">
        <v>131</v>
      </c>
      <c r="L2" s="6"/>
      <c r="M2" s="6"/>
      <c r="N2" s="6" t="s">
        <v>38</v>
      </c>
      <c r="O2" s="6" t="s">
        <v>39</v>
      </c>
      <c r="P2" s="6" t="s">
        <v>40</v>
      </c>
      <c r="Q2" s="6" t="s">
        <v>41</v>
      </c>
      <c r="R2" s="6" t="s">
        <v>42</v>
      </c>
      <c r="S2" s="6" t="s">
        <v>43</v>
      </c>
      <c r="T2" s="6" t="s">
        <v>44</v>
      </c>
    </row>
    <row r="3" spans="1:21" x14ac:dyDescent="0.3">
      <c r="A3" s="7" t="s">
        <v>122</v>
      </c>
      <c r="B3" s="7" t="s">
        <v>46</v>
      </c>
      <c r="C3" s="7">
        <v>1</v>
      </c>
      <c r="D3" s="8">
        <v>75.7</v>
      </c>
      <c r="E3" s="8">
        <f>D3*2</f>
        <v>151.4</v>
      </c>
      <c r="F3" s="8">
        <f>(E3/100)*80</f>
        <v>121.12</v>
      </c>
      <c r="G3" s="95">
        <f>E3*1.25</f>
        <v>189.25</v>
      </c>
      <c r="H3" s="98">
        <f>F3+G3</f>
        <v>310.37</v>
      </c>
      <c r="I3" s="100">
        <f>H3/0.53</f>
        <v>585.60377358490564</v>
      </c>
      <c r="J3" s="96">
        <f>I3*4</f>
        <v>2342.4150943396226</v>
      </c>
      <c r="K3" s="8">
        <f>I3*1.25</f>
        <v>732.00471698113211</v>
      </c>
      <c r="L3" s="8"/>
      <c r="M3" s="8"/>
      <c r="N3" s="9">
        <f t="shared" ref="N3:N13" si="0">D3/DRIVING_SPEED</f>
        <v>0.75700000000000001</v>
      </c>
      <c r="O3" s="9">
        <f t="shared" ref="O3:O13" si="1">MIN(N3,STANDARD_DAY)</f>
        <v>0.75700000000000001</v>
      </c>
      <c r="P3" s="9">
        <f t="shared" ref="P3:P13" si="2">MAX(N3-STANDARD_DAY,0)</f>
        <v>0</v>
      </c>
      <c r="Q3" s="10">
        <f t="shared" ref="Q3:Q13" si="3">O3*HOURLY_RATE</f>
        <v>60.56</v>
      </c>
      <c r="R3" s="10">
        <f t="shared" ref="R3:R13" si="4">P3*HOURLY_RATE*OT_MULTIPLIER</f>
        <v>0</v>
      </c>
      <c r="S3" s="10">
        <f t="shared" ref="S3:S13" si="5">D3*MILEAGE_RATE</f>
        <v>94.625</v>
      </c>
      <c r="T3" s="11">
        <f t="shared" ref="T3:T13" si="6">Q3+R3+S3</f>
        <v>155.185</v>
      </c>
    </row>
    <row r="4" spans="1:21" x14ac:dyDescent="0.3">
      <c r="A4" s="12" t="s">
        <v>47</v>
      </c>
      <c r="B4" s="12" t="s">
        <v>46</v>
      </c>
      <c r="C4" s="12">
        <v>2</v>
      </c>
      <c r="D4" s="13">
        <v>168</v>
      </c>
      <c r="E4" s="8">
        <f t="shared" ref="E4:E13" si="7">D4*2</f>
        <v>336</v>
      </c>
      <c r="F4" s="8">
        <f t="shared" ref="F4:F13" si="8">(E4/100)*80</f>
        <v>268.8</v>
      </c>
      <c r="G4" s="95">
        <f t="shared" ref="G4:G13" si="9">E4*1.25</f>
        <v>420</v>
      </c>
      <c r="H4" s="98">
        <f t="shared" ref="H4:H13" si="10">F4+G4</f>
        <v>688.8</v>
      </c>
      <c r="I4" s="100">
        <f t="shared" ref="I4:I13" si="11">H4/0.53</f>
        <v>1299.6226415094338</v>
      </c>
      <c r="J4" s="96">
        <f t="shared" ref="J4:J13" si="12">I4*4</f>
        <v>5198.4905660377353</v>
      </c>
      <c r="K4" s="8">
        <f t="shared" ref="K4:K13" si="13">I4*1.25</f>
        <v>1624.5283018867922</v>
      </c>
      <c r="L4" s="8"/>
      <c r="M4" s="8"/>
      <c r="N4" s="14">
        <f t="shared" si="0"/>
        <v>1.68</v>
      </c>
      <c r="O4" s="14">
        <f t="shared" si="1"/>
        <v>1.68</v>
      </c>
      <c r="P4" s="14">
        <f t="shared" si="2"/>
        <v>0</v>
      </c>
      <c r="Q4" s="15">
        <f t="shared" si="3"/>
        <v>134.4</v>
      </c>
      <c r="R4" s="15">
        <f t="shared" si="4"/>
        <v>0</v>
      </c>
      <c r="S4" s="15">
        <f t="shared" si="5"/>
        <v>210</v>
      </c>
      <c r="T4" s="16">
        <f t="shared" si="6"/>
        <v>344.4</v>
      </c>
    </row>
    <row r="5" spans="1:21" s="6" customFormat="1" ht="28.8" x14ac:dyDescent="0.3">
      <c r="A5" s="17" t="s">
        <v>48</v>
      </c>
      <c r="B5" s="17" t="s">
        <v>46</v>
      </c>
      <c r="C5" s="17">
        <v>1</v>
      </c>
      <c r="D5" s="18">
        <v>376.8</v>
      </c>
      <c r="E5" s="8">
        <f t="shared" si="7"/>
        <v>753.6</v>
      </c>
      <c r="F5" s="8">
        <f t="shared" si="8"/>
        <v>602.88</v>
      </c>
      <c r="G5" s="95">
        <f t="shared" si="9"/>
        <v>942</v>
      </c>
      <c r="H5" s="98">
        <f t="shared" si="10"/>
        <v>1544.88</v>
      </c>
      <c r="I5" s="100">
        <f t="shared" si="11"/>
        <v>2914.867924528302</v>
      </c>
      <c r="J5" s="96">
        <f t="shared" si="12"/>
        <v>11659.471698113208</v>
      </c>
      <c r="K5" s="8">
        <f t="shared" si="13"/>
        <v>3643.5849056603774</v>
      </c>
      <c r="L5" s="8"/>
      <c r="M5" s="8"/>
      <c r="N5" s="19">
        <f t="shared" si="0"/>
        <v>3.7680000000000002</v>
      </c>
      <c r="O5" s="19">
        <f t="shared" si="1"/>
        <v>3.7680000000000002</v>
      </c>
      <c r="P5" s="19">
        <f t="shared" si="2"/>
        <v>0</v>
      </c>
      <c r="Q5" s="20">
        <f t="shared" si="3"/>
        <v>301.44</v>
      </c>
      <c r="R5" s="20">
        <f t="shared" si="4"/>
        <v>0</v>
      </c>
      <c r="S5" s="20">
        <f t="shared" si="5"/>
        <v>471</v>
      </c>
      <c r="T5" s="21">
        <f t="shared" si="6"/>
        <v>772.44</v>
      </c>
      <c r="U5" s="6" t="s">
        <v>120</v>
      </c>
    </row>
    <row r="6" spans="1:21" x14ac:dyDescent="0.3">
      <c r="A6" s="22" t="s">
        <v>49</v>
      </c>
      <c r="B6" s="22" t="s">
        <v>46</v>
      </c>
      <c r="C6" s="22">
        <v>2</v>
      </c>
      <c r="D6" s="23">
        <v>491.1</v>
      </c>
      <c r="E6" s="8">
        <f t="shared" si="7"/>
        <v>982.2</v>
      </c>
      <c r="F6" s="8">
        <f t="shared" si="8"/>
        <v>785.7600000000001</v>
      </c>
      <c r="G6" s="95">
        <f t="shared" si="9"/>
        <v>1227.75</v>
      </c>
      <c r="H6" s="98">
        <f t="shared" si="10"/>
        <v>2013.5100000000002</v>
      </c>
      <c r="I6" s="100">
        <f t="shared" si="11"/>
        <v>3799.0754716981132</v>
      </c>
      <c r="J6" s="96">
        <f t="shared" si="12"/>
        <v>15196.301886792453</v>
      </c>
      <c r="K6" s="8">
        <f t="shared" si="13"/>
        <v>4748.8443396226412</v>
      </c>
      <c r="L6" s="8"/>
      <c r="M6" s="8"/>
      <c r="N6" s="24">
        <f t="shared" si="0"/>
        <v>4.9110000000000005</v>
      </c>
      <c r="O6" s="24">
        <f t="shared" si="1"/>
        <v>4.9110000000000005</v>
      </c>
      <c r="P6" s="24">
        <f t="shared" si="2"/>
        <v>0</v>
      </c>
      <c r="Q6" s="25">
        <f t="shared" si="3"/>
        <v>392.88000000000005</v>
      </c>
      <c r="R6" s="25">
        <f t="shared" si="4"/>
        <v>0</v>
      </c>
      <c r="S6" s="25">
        <f t="shared" si="5"/>
        <v>613.875</v>
      </c>
      <c r="T6" s="26">
        <f t="shared" si="6"/>
        <v>1006.7550000000001</v>
      </c>
      <c r="U6">
        <f t="shared" ref="U6:U16" si="14">T3*2</f>
        <v>310.37</v>
      </c>
    </row>
    <row r="7" spans="1:21" x14ac:dyDescent="0.3">
      <c r="A7" s="27" t="s">
        <v>50</v>
      </c>
      <c r="B7" s="27" t="s">
        <v>51</v>
      </c>
      <c r="C7" s="27">
        <v>2</v>
      </c>
      <c r="D7" s="28">
        <v>384.4</v>
      </c>
      <c r="E7" s="8">
        <f t="shared" si="7"/>
        <v>768.8</v>
      </c>
      <c r="F7" s="8">
        <f t="shared" si="8"/>
        <v>615.04</v>
      </c>
      <c r="G7" s="95">
        <f t="shared" si="9"/>
        <v>961</v>
      </c>
      <c r="H7" s="98">
        <f t="shared" si="10"/>
        <v>1576.04</v>
      </c>
      <c r="I7" s="100">
        <f t="shared" si="11"/>
        <v>2973.6603773584902</v>
      </c>
      <c r="J7" s="96">
        <f t="shared" si="12"/>
        <v>11894.641509433961</v>
      </c>
      <c r="K7" s="8">
        <f t="shared" si="13"/>
        <v>3717.0754716981128</v>
      </c>
      <c r="L7" s="8"/>
      <c r="M7" s="8"/>
      <c r="N7" s="29">
        <f t="shared" si="0"/>
        <v>3.8439999999999999</v>
      </c>
      <c r="O7" s="29">
        <f t="shared" si="1"/>
        <v>3.8439999999999999</v>
      </c>
      <c r="P7" s="29">
        <f t="shared" si="2"/>
        <v>0</v>
      </c>
      <c r="Q7" s="30">
        <f t="shared" si="3"/>
        <v>307.52</v>
      </c>
      <c r="R7" s="30">
        <f t="shared" si="4"/>
        <v>0</v>
      </c>
      <c r="S7" s="30">
        <f t="shared" si="5"/>
        <v>480.5</v>
      </c>
      <c r="T7" s="31">
        <f t="shared" si="6"/>
        <v>788.02</v>
      </c>
      <c r="U7">
        <f t="shared" si="14"/>
        <v>688.8</v>
      </c>
    </row>
    <row r="8" spans="1:21" x14ac:dyDescent="0.3">
      <c r="A8" s="32" t="s">
        <v>124</v>
      </c>
      <c r="B8" s="32" t="s">
        <v>51</v>
      </c>
      <c r="C8" s="32">
        <v>1</v>
      </c>
      <c r="D8" s="33">
        <v>42.3</v>
      </c>
      <c r="E8" s="8">
        <f t="shared" si="7"/>
        <v>84.6</v>
      </c>
      <c r="F8" s="8">
        <f t="shared" si="8"/>
        <v>67.679999999999993</v>
      </c>
      <c r="G8" s="95">
        <f t="shared" si="9"/>
        <v>105.75</v>
      </c>
      <c r="H8" s="98">
        <f t="shared" si="10"/>
        <v>173.43</v>
      </c>
      <c r="I8" s="100">
        <f t="shared" si="11"/>
        <v>327.22641509433964</v>
      </c>
      <c r="J8" s="96">
        <f t="shared" si="12"/>
        <v>1308.9056603773586</v>
      </c>
      <c r="K8" s="8">
        <f t="shared" si="13"/>
        <v>409.03301886792457</v>
      </c>
      <c r="L8" s="8"/>
      <c r="M8" s="8"/>
      <c r="N8" s="34">
        <f t="shared" si="0"/>
        <v>0.42299999999999999</v>
      </c>
      <c r="O8" s="34">
        <f t="shared" si="1"/>
        <v>0.42299999999999999</v>
      </c>
      <c r="P8" s="34">
        <f t="shared" si="2"/>
        <v>0</v>
      </c>
      <c r="Q8" s="35">
        <f t="shared" si="3"/>
        <v>33.839999999999996</v>
      </c>
      <c r="R8" s="35">
        <f t="shared" si="4"/>
        <v>0</v>
      </c>
      <c r="S8" s="35">
        <f t="shared" si="5"/>
        <v>52.875</v>
      </c>
      <c r="T8" s="36">
        <f t="shared" si="6"/>
        <v>86.715000000000003</v>
      </c>
      <c r="U8">
        <f t="shared" si="14"/>
        <v>1544.88</v>
      </c>
    </row>
    <row r="9" spans="1:21" x14ac:dyDescent="0.3">
      <c r="A9" s="37" t="s">
        <v>53</v>
      </c>
      <c r="B9" s="37" t="s">
        <v>51</v>
      </c>
      <c r="C9" s="37">
        <v>3</v>
      </c>
      <c r="D9" s="38">
        <v>112.1</v>
      </c>
      <c r="E9" s="8">
        <f t="shared" si="7"/>
        <v>224.2</v>
      </c>
      <c r="F9" s="8">
        <f t="shared" si="8"/>
        <v>179.36</v>
      </c>
      <c r="G9" s="95">
        <f t="shared" si="9"/>
        <v>280.25</v>
      </c>
      <c r="H9" s="98">
        <f t="shared" si="10"/>
        <v>459.61</v>
      </c>
      <c r="I9" s="100">
        <f t="shared" si="11"/>
        <v>867.18867924528297</v>
      </c>
      <c r="J9" s="96">
        <f t="shared" si="12"/>
        <v>3468.7547169811319</v>
      </c>
      <c r="K9" s="8">
        <f t="shared" si="13"/>
        <v>1083.9858490566037</v>
      </c>
      <c r="L9" s="8"/>
      <c r="M9" s="8"/>
      <c r="N9" s="39">
        <f t="shared" si="0"/>
        <v>1.121</v>
      </c>
      <c r="O9" s="39">
        <f t="shared" si="1"/>
        <v>1.121</v>
      </c>
      <c r="P9" s="39">
        <f t="shared" si="2"/>
        <v>0</v>
      </c>
      <c r="Q9" s="40">
        <f t="shared" si="3"/>
        <v>89.68</v>
      </c>
      <c r="R9" s="40">
        <f t="shared" si="4"/>
        <v>0</v>
      </c>
      <c r="S9" s="40">
        <f t="shared" si="5"/>
        <v>140.125</v>
      </c>
      <c r="T9" s="41">
        <f t="shared" si="6"/>
        <v>229.80500000000001</v>
      </c>
      <c r="U9">
        <f t="shared" si="14"/>
        <v>2013.5100000000002</v>
      </c>
    </row>
    <row r="10" spans="1:21" x14ac:dyDescent="0.3">
      <c r="A10" s="42" t="s">
        <v>54</v>
      </c>
      <c r="B10" s="42" t="s">
        <v>51</v>
      </c>
      <c r="C10" s="42">
        <v>2</v>
      </c>
      <c r="D10" s="43">
        <v>179.7</v>
      </c>
      <c r="E10" s="8">
        <f t="shared" si="7"/>
        <v>359.4</v>
      </c>
      <c r="F10" s="8">
        <f t="shared" si="8"/>
        <v>287.52</v>
      </c>
      <c r="G10" s="95">
        <f t="shared" si="9"/>
        <v>449.25</v>
      </c>
      <c r="H10" s="98">
        <f t="shared" si="10"/>
        <v>736.77</v>
      </c>
      <c r="I10" s="100">
        <f t="shared" si="11"/>
        <v>1390.132075471698</v>
      </c>
      <c r="J10" s="96">
        <f t="shared" si="12"/>
        <v>5560.5283018867922</v>
      </c>
      <c r="K10" s="8">
        <f t="shared" si="13"/>
        <v>1737.6650943396226</v>
      </c>
      <c r="L10" s="8"/>
      <c r="M10" s="8"/>
      <c r="N10" s="44">
        <f t="shared" si="0"/>
        <v>1.7969999999999999</v>
      </c>
      <c r="O10" s="44">
        <f t="shared" si="1"/>
        <v>1.7969999999999999</v>
      </c>
      <c r="P10" s="44">
        <f t="shared" si="2"/>
        <v>0</v>
      </c>
      <c r="Q10" s="45">
        <f t="shared" si="3"/>
        <v>143.76</v>
      </c>
      <c r="R10" s="45">
        <f t="shared" si="4"/>
        <v>0</v>
      </c>
      <c r="S10" s="45">
        <f t="shared" si="5"/>
        <v>224.625</v>
      </c>
      <c r="T10" s="46">
        <f t="shared" si="6"/>
        <v>368.38499999999999</v>
      </c>
      <c r="U10">
        <f t="shared" si="14"/>
        <v>1576.04</v>
      </c>
    </row>
    <row r="11" spans="1:21" x14ac:dyDescent="0.3">
      <c r="A11" s="47" t="s">
        <v>55</v>
      </c>
      <c r="B11" s="47" t="s">
        <v>51</v>
      </c>
      <c r="C11" s="47">
        <v>3</v>
      </c>
      <c r="D11" s="48">
        <v>324.60000000000002</v>
      </c>
      <c r="E11" s="8">
        <f t="shared" si="7"/>
        <v>649.20000000000005</v>
      </c>
      <c r="F11" s="8">
        <f t="shared" si="8"/>
        <v>519.36000000000013</v>
      </c>
      <c r="G11" s="95">
        <f t="shared" si="9"/>
        <v>811.5</v>
      </c>
      <c r="H11" s="98">
        <f t="shared" si="10"/>
        <v>1330.8600000000001</v>
      </c>
      <c r="I11" s="100">
        <f t="shared" si="11"/>
        <v>2511.0566037735848</v>
      </c>
      <c r="J11" s="96">
        <f t="shared" si="12"/>
        <v>10044.226415094339</v>
      </c>
      <c r="K11" s="8">
        <f t="shared" si="13"/>
        <v>3138.8207547169809</v>
      </c>
      <c r="L11" s="8"/>
      <c r="M11" s="8"/>
      <c r="N11" s="49">
        <f t="shared" si="0"/>
        <v>3.2460000000000004</v>
      </c>
      <c r="O11" s="49">
        <f t="shared" si="1"/>
        <v>3.2460000000000004</v>
      </c>
      <c r="P11" s="49">
        <f t="shared" si="2"/>
        <v>0</v>
      </c>
      <c r="Q11" s="50">
        <f t="shared" si="3"/>
        <v>259.68000000000006</v>
      </c>
      <c r="R11" s="50">
        <f t="shared" si="4"/>
        <v>0</v>
      </c>
      <c r="S11" s="50">
        <f t="shared" si="5"/>
        <v>405.75</v>
      </c>
      <c r="T11" s="51">
        <f t="shared" si="6"/>
        <v>665.43000000000006</v>
      </c>
      <c r="U11">
        <f t="shared" si="14"/>
        <v>173.43</v>
      </c>
    </row>
    <row r="12" spans="1:21" x14ac:dyDescent="0.3">
      <c r="A12" s="52" t="s">
        <v>56</v>
      </c>
      <c r="B12" s="52" t="s">
        <v>51</v>
      </c>
      <c r="C12" s="52">
        <v>3</v>
      </c>
      <c r="D12" s="53">
        <v>165.8</v>
      </c>
      <c r="E12" s="8">
        <f t="shared" si="7"/>
        <v>331.6</v>
      </c>
      <c r="F12" s="8">
        <f t="shared" si="8"/>
        <v>265.28000000000003</v>
      </c>
      <c r="G12" s="95">
        <f t="shared" si="9"/>
        <v>414.5</v>
      </c>
      <c r="H12" s="98">
        <f t="shared" si="10"/>
        <v>679.78</v>
      </c>
      <c r="I12" s="100">
        <f t="shared" si="11"/>
        <v>1282.6037735849056</v>
      </c>
      <c r="J12" s="96">
        <f t="shared" si="12"/>
        <v>5130.4150943396226</v>
      </c>
      <c r="K12" s="8">
        <f t="shared" si="13"/>
        <v>1603.2547169811321</v>
      </c>
      <c r="L12" s="8"/>
      <c r="M12" s="8"/>
      <c r="N12" s="54">
        <f t="shared" si="0"/>
        <v>1.6580000000000001</v>
      </c>
      <c r="O12" s="54">
        <f t="shared" si="1"/>
        <v>1.6580000000000001</v>
      </c>
      <c r="P12" s="54">
        <f t="shared" si="2"/>
        <v>0</v>
      </c>
      <c r="Q12" s="55">
        <f t="shared" si="3"/>
        <v>132.64000000000001</v>
      </c>
      <c r="R12" s="55">
        <f t="shared" si="4"/>
        <v>0</v>
      </c>
      <c r="S12" s="55">
        <f t="shared" si="5"/>
        <v>207.25</v>
      </c>
      <c r="T12" s="56">
        <f t="shared" si="6"/>
        <v>339.89</v>
      </c>
      <c r="U12">
        <f t="shared" si="14"/>
        <v>459.61</v>
      </c>
    </row>
    <row r="13" spans="1:21" ht="15" thickBot="1" x14ac:dyDescent="0.35">
      <c r="A13" s="57" t="s">
        <v>57</v>
      </c>
      <c r="B13" s="57" t="s">
        <v>51</v>
      </c>
      <c r="C13" s="57">
        <v>1</v>
      </c>
      <c r="D13" s="58">
        <v>281.8</v>
      </c>
      <c r="E13" s="8">
        <f t="shared" si="7"/>
        <v>563.6</v>
      </c>
      <c r="F13" s="8">
        <f t="shared" si="8"/>
        <v>450.88</v>
      </c>
      <c r="G13" s="95">
        <f t="shared" si="9"/>
        <v>704.5</v>
      </c>
      <c r="H13" s="98">
        <f t="shared" si="10"/>
        <v>1155.3800000000001</v>
      </c>
      <c r="I13" s="100">
        <f t="shared" si="11"/>
        <v>2179.9622641509436</v>
      </c>
      <c r="J13" s="96">
        <f t="shared" si="12"/>
        <v>8719.8490566037744</v>
      </c>
      <c r="K13" s="8">
        <f t="shared" si="13"/>
        <v>2724.9528301886794</v>
      </c>
      <c r="L13" s="8"/>
      <c r="M13" s="8"/>
      <c r="N13" s="59">
        <f t="shared" si="0"/>
        <v>2.8180000000000001</v>
      </c>
      <c r="O13" s="59">
        <f t="shared" si="1"/>
        <v>2.8180000000000001</v>
      </c>
      <c r="P13" s="59">
        <f t="shared" si="2"/>
        <v>0</v>
      </c>
      <c r="Q13" s="60">
        <f t="shared" si="3"/>
        <v>225.44</v>
      </c>
      <c r="R13" s="60">
        <f t="shared" si="4"/>
        <v>0</v>
      </c>
      <c r="S13" s="60">
        <f t="shared" si="5"/>
        <v>352.25</v>
      </c>
      <c r="T13" s="61">
        <f t="shared" si="6"/>
        <v>577.69000000000005</v>
      </c>
      <c r="U13">
        <f t="shared" si="14"/>
        <v>736.77</v>
      </c>
    </row>
    <row r="14" spans="1:21" ht="15.6" thickTop="1" thickBot="1" x14ac:dyDescent="0.35">
      <c r="A14" s="62" t="s">
        <v>58</v>
      </c>
      <c r="B14" s="62" t="s">
        <v>59</v>
      </c>
      <c r="C14" s="62">
        <f t="shared" ref="C14:U17" si="15">SUM(C3:C13)</f>
        <v>21</v>
      </c>
      <c r="D14" s="63">
        <f t="shared" si="15"/>
        <v>2602.3000000000002</v>
      </c>
      <c r="E14" s="63"/>
      <c r="F14" s="63"/>
      <c r="G14" s="63"/>
      <c r="H14" s="99"/>
      <c r="I14" s="63"/>
      <c r="J14" s="63"/>
      <c r="K14" s="63"/>
      <c r="L14" s="63"/>
      <c r="M14" s="63"/>
      <c r="N14" s="64">
        <f t="shared" si="15"/>
        <v>26.023</v>
      </c>
      <c r="O14" s="64">
        <f t="shared" si="15"/>
        <v>26.023</v>
      </c>
      <c r="P14" s="64">
        <f t="shared" si="15"/>
        <v>0</v>
      </c>
      <c r="Q14" s="65">
        <f t="shared" si="15"/>
        <v>2081.84</v>
      </c>
      <c r="R14" s="65">
        <f t="shared" si="15"/>
        <v>0</v>
      </c>
      <c r="S14" s="65">
        <f t="shared" si="15"/>
        <v>3252.875</v>
      </c>
      <c r="T14" s="65">
        <f t="shared" si="15"/>
        <v>5334.7150000000001</v>
      </c>
      <c r="U14">
        <f t="shared" si="14"/>
        <v>1330.8600000000001</v>
      </c>
    </row>
    <row r="15" spans="1:21" x14ac:dyDescent="0.3">
      <c r="U15">
        <f t="shared" si="14"/>
        <v>679.78</v>
      </c>
    </row>
    <row r="16" spans="1:21" ht="15" thickBot="1" x14ac:dyDescent="0.35">
      <c r="A16" t="s">
        <v>123</v>
      </c>
      <c r="U16">
        <f t="shared" si="14"/>
        <v>1155.3800000000001</v>
      </c>
    </row>
    <row r="17" spans="1:21" s="62" customFormat="1" ht="15.6" thickTop="1" thickBot="1" x14ac:dyDescent="0.35">
      <c r="A17" t="s">
        <v>125</v>
      </c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65">
        <f t="shared" si="15"/>
        <v>10669.43</v>
      </c>
    </row>
    <row r="18" spans="1:21" ht="15" thickTop="1" x14ac:dyDescent="0.3"/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Rates</vt:lpstr>
      <vt:lpstr>Route Costs</vt:lpstr>
      <vt:lpstr>Site Costs</vt:lpstr>
      <vt:lpstr>GPM Emergency Costs</vt:lpstr>
      <vt:lpstr>Summary</vt:lpstr>
      <vt:lpstr>Route Costs_SG</vt:lpstr>
      <vt:lpstr>CONSUMABLES</vt:lpstr>
      <vt:lpstr>DRIVING_SPEED</vt:lpstr>
      <vt:lpstr>GPM_FACTOR</vt:lpstr>
      <vt:lpstr>GPM_PARTS</vt:lpstr>
      <vt:lpstr>HOTEL_RATE</vt:lpstr>
      <vt:lpstr>HOURLY_RATE</vt:lpstr>
      <vt:lpstr>MILEAGE_RATE</vt:lpstr>
      <vt:lpstr>OT_MULTIPLIER</vt:lpstr>
      <vt:lpstr>SERVICE_TIME</vt:lpstr>
      <vt:lpstr>STANDARD_DAY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2026-01-21T23:53:36Z</dcterms:created>
  <dcterms:modified xsi:type="dcterms:W3CDTF">2026-01-22T18:57:03Z</dcterms:modified>
  <cp:category/>
</cp:coreProperties>
</file>