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es" state="visible" r:id="rId4"/>
    <sheet sheetId="2" name="Route Costs" state="visible" r:id="rId5"/>
    <sheet sheetId="3" name="Site Costs" state="visible" r:id="rId6"/>
    <sheet sheetId="4" name="GPM Emergency Costs" state="visible" r:id="rId7"/>
    <sheet sheetId="5" name="Summary" state="visible" r:id="rId8"/>
  </sheets>
  <definedNames>
    <definedName name="HOURLY_RATE">Rates!$B$4</definedName>
    <definedName name="OT_MULTIPLIER">Rates!$B$5</definedName>
    <definedName name="STANDARD_DAY">Rates!$B$6</definedName>
    <definedName name="DRIVING_SPEED">Rates!$B$7</definedName>
    <definedName name="SERVICE_TIME">Rates!$B$8</definedName>
    <definedName name="MILEAGE_RATE">Rates!$B$9</definedName>
    <definedName name="CONSUMABLES">Rates!$B$10</definedName>
    <definedName name="HOTEL_RATE">Rates!$B$11</definedName>
    <definedName name="GPM_PARTS">Rates!$B$12</definedName>
    <definedName name="GPM_FACTOR">Rates!$B$13</definedName>
  </definedNames>
  <calcPr calcId="171027"/>
</workbook>
</file>

<file path=xl/sharedStrings.xml><?xml version="1.0" encoding="utf-8"?>
<sst xmlns="http://schemas.openxmlformats.org/spreadsheetml/2006/main" count="260" uniqueCount="124">
  <si>
    <t>COST MODEL PARAMETERS</t>
  </si>
  <si>
    <t>Parameter</t>
  </si>
  <si>
    <t>Value</t>
  </si>
  <si>
    <t>Unit</t>
  </si>
  <si>
    <t>Description</t>
  </si>
  <si>
    <t>HOURLY_RATE</t>
  </si>
  <si>
    <t>$/hour</t>
  </si>
  <si>
    <t>Technician hourly rate</t>
  </si>
  <si>
    <t>OT_MULTIPLIER</t>
  </si>
  <si>
    <t>multiplier</t>
  </si>
  <si>
    <t>Overtime multiplier (time and a fifth)</t>
  </si>
  <si>
    <t>STANDARD_DAY</t>
  </si>
  <si>
    <t>hours</t>
  </si>
  <si>
    <t>Hours before overtime</t>
  </si>
  <si>
    <t>DRIVING_SPEED</t>
  </si>
  <si>
    <t>km/hr</t>
  </si>
  <si>
    <t>Average driving speed</t>
  </si>
  <si>
    <t>SERVICE_TIME</t>
  </si>
  <si>
    <t>hours/site</t>
  </si>
  <si>
    <t>Hands-on equipment time per site</t>
  </si>
  <si>
    <t>MILEAGE_RATE</t>
  </si>
  <si>
    <t>$/km</t>
  </si>
  <si>
    <t>Vehicle cost per km</t>
  </si>
  <si>
    <t>CONSUMABLES</t>
  </si>
  <si>
    <t>$/site</t>
  </si>
  <si>
    <t>Materials per site</t>
  </si>
  <si>
    <t>HOTEL_RATE</t>
  </si>
  <si>
    <t>$/night</t>
  </si>
  <si>
    <t>Overnight accommodation</t>
  </si>
  <si>
    <t>GPM_PARTS</t>
  </si>
  <si>
    <t>Emergency parts allowance</t>
  </si>
  <si>
    <t>GPM_FACTOR</t>
  </si>
  <si>
    <t>Emergency probability (30%)</t>
  </si>
  <si>
    <t>💡 Change SERVICE_TIME to see how on-site hours affect overtime</t>
  </si>
  <si>
    <t>ROUTE COSTS (Travel + On-Site Time)</t>
  </si>
  <si>
    <t>Total Day = Drive Time + On-Site Time  |  OT = hours over STANDARD_DAY  |  Change SERVICE_TIME to adjust on-site hours</t>
  </si>
  <si>
    <t>Route</t>
  </si>
  <si>
    <t>Branch</t>
  </si>
  <si>
    <t>Sites</t>
  </si>
  <si>
    <t>Route km</t>
  </si>
  <si>
    <t xml:space="preserve">Drive Time
(km÷Speed)</t>
  </si>
  <si>
    <t xml:space="preserve">On-Site Time
(Sites×Svc)</t>
  </si>
  <si>
    <t xml:space="preserve">Total Day
(Drive+Site)</t>
  </si>
  <si>
    <t xml:space="preserve">Base hrs
(≤8)</t>
  </si>
  <si>
    <t xml:space="preserve">OT hrs
(&gt;8)</t>
  </si>
  <si>
    <t xml:space="preserve">Base Labour
(Hrs×Rate)</t>
  </si>
  <si>
    <t xml:space="preserve">OT Labour
(Hrs×Rate×1.2)</t>
  </si>
  <si>
    <t xml:space="preserve">Mileage
(km×$/km)</t>
  </si>
  <si>
    <t xml:space="preserve">ROUTE
TOTAL</t>
  </si>
  <si>
    <t>Regina Local</t>
  </si>
  <si>
    <t>Regina</t>
  </si>
  <si>
    <t>Regina North</t>
  </si>
  <si>
    <t>Yorkton</t>
  </si>
  <si>
    <t>Regina West</t>
  </si>
  <si>
    <t>North Corridor</t>
  </si>
  <si>
    <t>Saskatoon</t>
  </si>
  <si>
    <t>Saskatoon Local</t>
  </si>
  <si>
    <t>Saskatoon South</t>
  </si>
  <si>
    <t>Saskatoon East</t>
  </si>
  <si>
    <t>Saskatoon NE (Humboldt)</t>
  </si>
  <si>
    <t>Saskatoon North</t>
  </si>
  <si>
    <t>Prince Albert</t>
  </si>
  <si>
    <t>TOTALS</t>
  </si>
  <si>
    <t/>
  </si>
  <si>
    <t>ON-SITE COSTS (Materials Only)</t>
  </si>
  <si>
    <t>Consumables and hotel per site (labour time included in Route Costs)</t>
  </si>
  <si>
    <t>Site</t>
  </si>
  <si>
    <t xml:space="preserve">Service Time
(ref only)</t>
  </si>
  <si>
    <t xml:space="preserve">Site Labour
(ref only)</t>
  </si>
  <si>
    <t xml:space="preserve">Consumables
(Materials)</t>
  </si>
  <si>
    <t>Hotel</t>
  </si>
  <si>
    <t xml:space="preserve">SITE
TOTAL</t>
  </si>
  <si>
    <t>Lumsden</t>
  </si>
  <si>
    <t>Regina ReStore</t>
  </si>
  <si>
    <t>Regina Butterfield</t>
  </si>
  <si>
    <t>Bulyea</t>
  </si>
  <si>
    <t>Strasbourg</t>
  </si>
  <si>
    <t>Moose Jaw</t>
  </si>
  <si>
    <t>Swift Current</t>
  </si>
  <si>
    <t>Jansen</t>
  </si>
  <si>
    <t>Nokomis</t>
  </si>
  <si>
    <t>Saskatoon LINN</t>
  </si>
  <si>
    <t>Saskatoon Old TT</t>
  </si>
  <si>
    <t>Casa Rio</t>
  </si>
  <si>
    <t>Clavet</t>
  </si>
  <si>
    <t>Cardinal Estates</t>
  </si>
  <si>
    <t>Shields</t>
  </si>
  <si>
    <t>Allan</t>
  </si>
  <si>
    <t>Young</t>
  </si>
  <si>
    <t>Prud'Homme</t>
  </si>
  <si>
    <t>Humboldt</t>
  </si>
  <si>
    <t>Tarnopol</t>
  </si>
  <si>
    <t>Neuanlage</t>
  </si>
  <si>
    <t>Waldheim</t>
  </si>
  <si>
    <t>Rosthern</t>
  </si>
  <si>
    <t>GPM EMERGENCY COSTS</t>
  </si>
  <si>
    <t>Direct round-trip from closest shop  |  All costs × GPM_FACTOR (30% emergency probability)</t>
  </si>
  <si>
    <t xml:space="preserve">Closest
Shop</t>
  </si>
  <si>
    <t xml:space="preserve">Distance
(km)</t>
  </si>
  <si>
    <t xml:space="preserve">Round Trip
(km×2)</t>
  </si>
  <si>
    <t xml:space="preserve">Drive Time
(÷Speed)</t>
  </si>
  <si>
    <t xml:space="preserve">Service Time
(hrs on site)</t>
  </si>
  <si>
    <t xml:space="preserve">Total Time
(Drive+Svc)</t>
  </si>
  <si>
    <t xml:space="preserve">GPM Travel
(Trip×$/km×Factor)</t>
  </si>
  <si>
    <t xml:space="preserve">GPM Labour
(Time×Rate×Factor)</t>
  </si>
  <si>
    <t xml:space="preserve">GPM Parts
(Insurance)</t>
  </si>
  <si>
    <t xml:space="preserve">GPM
TOTAL</t>
  </si>
  <si>
    <t>COST SUMMARY</t>
  </si>
  <si>
    <t>SCHEDULED VISIT COSTS</t>
  </si>
  <si>
    <t>Route Costs (labour + mileage)</t>
  </si>
  <si>
    <t>Drive time + on-site time + mileage</t>
  </si>
  <si>
    <t>Site Costs (materials + hotel)</t>
  </si>
  <si>
    <t>Consumables + overnight stays</t>
  </si>
  <si>
    <t>TOTAL SCHEDULED VISIT</t>
  </si>
  <si>
    <t>GPM EMERGENCY ALLOWANCE</t>
  </si>
  <si>
    <t>GPM Travel</t>
  </si>
  <si>
    <t>Direct round-trip × Factor</t>
  </si>
  <si>
    <t>GPM Labour</t>
  </si>
  <si>
    <t>(Drive + Service) × Rate × Factor</t>
  </si>
  <si>
    <t>GPM Parts</t>
  </si>
  <si>
    <t>Parts allowance</t>
  </si>
  <si>
    <t>TOTAL GPM EMERGENCY</t>
  </si>
  <si>
    <t>GRAND TOTAL (Visit + GPM)</t>
  </si>
  <si>
    <t>ROUTE COLOR 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</si>
</sst>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$#,##0.00"/>
  </numFmts>
  <fonts count="17" x14ac:knownFonts="1">
    <font>
      <color theme="1"/>
      <family val="2"/>
      <scheme val="minor"/>
      <sz val="11"/>
      <name val="Calibri"/>
    </font>
    <font>
      <b/>
      <color rgb="2F5496"/>
      <sz val="16"/>
    </font>
    <font>
      <b/>
      <color rgb="FFFFFF"/>
      <sz val="11"/>
    </font>
    <font>
      <b/>
    </font>
    <font>
      <b/>
      <color rgb="2F5496"/>
    </font>
    <font>
      <i/>
      <color rgb="666666"/>
    </font>
    <font>
      <b/>
      <color rgb="ED7D31"/>
      <sz val="16"/>
    </font>
    <font>
      <i/>
      <color rgb="666666"/>
      <sz val="10"/>
    </font>
    <font>
      <b/>
      <color rgb="70AD47"/>
      <sz val="16"/>
    </font>
    <font>
      <i/>
      <color rgb="888888"/>
    </font>
    <font>
      <b/>
      <i/>
      <color rgb="888888"/>
    </font>
    <font>
      <b/>
      <color rgb="C00000"/>
      <sz val="16"/>
    </font>
    <font>
      <b/>
      <sz val="18"/>
    </font>
    <font>
      <b/>
      <color rgb="ED7D31"/>
      <sz val="14"/>
    </font>
    <font>
      <b/>
      <color rgb="C00000"/>
      <sz val="14"/>
    </font>
    <font>
      <b/>
      <sz val="14"/>
    </font>
    <font>
      <b/>
      <sz val="12"/>
    </font>
  </fonts>
  <fills count="22">
    <fill>
      <patternFill patternType="none"/>
    </fill>
    <fill>
      <patternFill patternType="gray125"/>
    </fill>
    <fill>
      <patternFill patternType="solid">
        <fgColor rgb="4472C4"/>
      </patternFill>
    </fill>
    <fill>
      <patternFill patternType="solid">
        <fgColor rgb="E6F0FF"/>
      </patternFill>
    </fill>
    <fill>
      <patternFill patternType="solid">
        <fgColor rgb="ED7D31"/>
      </patternFill>
    </fill>
    <fill>
      <patternFill patternType="solid">
        <fgColor rgb="FFE6E6"/>
      </patternFill>
    </fill>
    <fill>
      <patternFill patternType="solid">
        <fgColor rgb="FFE6CC"/>
      </patternFill>
    </fill>
    <fill>
      <patternFill patternType="solid">
        <fgColor rgb="FFFFCC"/>
      </patternFill>
    </fill>
    <fill>
      <patternFill patternType="solid">
        <fgColor rgb="E6FFCC"/>
      </patternFill>
    </fill>
    <fill>
      <patternFill patternType="solid">
        <fgColor rgb="CCFFCC"/>
      </patternFill>
    </fill>
    <fill>
      <patternFill patternType="solid">
        <fgColor rgb="CCFFE6"/>
      </patternFill>
    </fill>
    <fill>
      <patternFill patternType="solid">
        <fgColor rgb="CCF2FF"/>
      </patternFill>
    </fill>
    <fill>
      <patternFill patternType="solid">
        <fgColor rgb="CCE6FF"/>
      </patternFill>
    </fill>
    <fill>
      <patternFill patternType="solid">
        <fgColor rgb="E6CCFF"/>
      </patternFill>
    </fill>
    <fill>
      <patternFill patternType="solid">
        <fgColor rgb="FFCCFF"/>
      </patternFill>
    </fill>
    <fill>
      <patternFill patternType="solid">
        <fgColor rgb="FFCCE6"/>
      </patternFill>
    </fill>
    <fill>
      <patternFill patternType="solid">
        <fgColor rgb="FCE4D6"/>
      </patternFill>
    </fill>
    <fill>
      <patternFill patternType="solid">
        <fgColor rgb="70AD47"/>
      </patternFill>
    </fill>
    <fill>
      <patternFill patternType="solid">
        <fgColor rgb="E2EFDA"/>
      </patternFill>
    </fill>
    <fill>
      <patternFill patternType="solid">
        <fgColor rgb="C00000"/>
      </patternFill>
    </fill>
    <fill>
      <patternFill patternType="solid">
        <fgColor rgb="F8CBAD"/>
      </patternFill>
    </fill>
    <fill>
      <patternFill patternType="solid">
        <fgColor rgb="C6EFCE"/>
      </patternFill>
    </fill>
  </fills>
  <borders count="5">
    <border>
      <left/>
      <right/>
      <top/>
      <bottom/>
      <diagonal/>
    </border>
    <border>
      <left style="thin">
        <color rgb="CCCCCC"/>
      </left>
      <right style="thin">
        <color rgb="CCCCCC"/>
      </right>
      <top style="thin">
        <color rgb="CCCCCC"/>
      </top>
      <bottom style="thin">
        <color rgb="CCCCCC"/>
      </bottom>
      <diagonal/>
    </border>
    <border>
      <left/>
      <right/>
      <top style="double"/>
      <bottom style="double"/>
      <diagonal/>
    </border>
    <border>
      <left/>
      <right/>
      <top style="thin"/>
      <bottom style="double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/>
    <xf numFmtId="4" fontId="4" fillId="3" borderId="1" xfId="0" applyNumberFormat="1" applyFont="1" applyFill="1" applyBorder="1"/>
    <xf numFmtId="0" fontId="0" fillId="0" borderId="1" xfId="0" applyBorder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4" borderId="0" xfId="0" applyFont="1" applyFill="1" applyAlignment="1">
      <alignment horizontal="center" vertical="center" wrapText="1"/>
    </xf>
    <xf numFmtId="0" fontId="0" fillId="5" borderId="1" xfId="0" applyFill="1" applyBorder="1"/>
    <xf numFmtId="164" fontId="0" fillId="5" borderId="1" xfId="0" applyNumberFormat="1" applyFill="1" applyBorder="1"/>
    <xf numFmtId="4" fontId="0" fillId="5" borderId="1" xfId="0" applyNumberFormat="1" applyFill="1" applyBorder="1"/>
    <xf numFmtId="165" fontId="0" fillId="5" borderId="1" xfId="0" applyNumberFormat="1" applyFill="1" applyBorder="1"/>
    <xf numFmtId="165" fontId="3" fillId="5" borderId="1" xfId="0" applyNumberFormat="1" applyFont="1" applyFill="1" applyBorder="1"/>
    <xf numFmtId="0" fontId="0" fillId="6" borderId="1" xfId="0" applyFill="1" applyBorder="1"/>
    <xf numFmtId="164" fontId="0" fillId="6" borderId="1" xfId="0" applyNumberFormat="1" applyFill="1" applyBorder="1"/>
    <xf numFmtId="4" fontId="0" fillId="6" borderId="1" xfId="0" applyNumberFormat="1" applyFill="1" applyBorder="1"/>
    <xf numFmtId="165" fontId="0" fillId="6" borderId="1" xfId="0" applyNumberFormat="1" applyFill="1" applyBorder="1"/>
    <xf numFmtId="165" fontId="3" fillId="6" borderId="1" xfId="0" applyNumberFormat="1" applyFont="1" applyFill="1" applyBorder="1"/>
    <xf numFmtId="0" fontId="0" fillId="7" borderId="1" xfId="0" applyFill="1" applyBorder="1"/>
    <xf numFmtId="164" fontId="0" fillId="7" borderId="1" xfId="0" applyNumberFormat="1" applyFill="1" applyBorder="1"/>
    <xf numFmtId="4" fontId="0" fillId="7" borderId="1" xfId="0" applyNumberFormat="1" applyFill="1" applyBorder="1"/>
    <xf numFmtId="165" fontId="0" fillId="7" borderId="1" xfId="0" applyNumberFormat="1" applyFill="1" applyBorder="1"/>
    <xf numFmtId="165" fontId="3" fillId="7" borderId="1" xfId="0" applyNumberFormat="1" applyFont="1" applyFill="1" applyBorder="1"/>
    <xf numFmtId="0" fontId="0" fillId="8" borderId="1" xfId="0" applyFill="1" applyBorder="1"/>
    <xf numFmtId="164" fontId="0" fillId="8" borderId="1" xfId="0" applyNumberFormat="1" applyFill="1" applyBorder="1"/>
    <xf numFmtId="4" fontId="0" fillId="8" borderId="1" xfId="0" applyNumberFormat="1" applyFill="1" applyBorder="1"/>
    <xf numFmtId="165" fontId="0" fillId="8" borderId="1" xfId="0" applyNumberFormat="1" applyFill="1" applyBorder="1"/>
    <xf numFmtId="165" fontId="3" fillId="8" borderId="1" xfId="0" applyNumberFormat="1" applyFont="1" applyFill="1" applyBorder="1"/>
    <xf numFmtId="0" fontId="0" fillId="9" borderId="1" xfId="0" applyFill="1" applyBorder="1"/>
    <xf numFmtId="164" fontId="0" fillId="9" borderId="1" xfId="0" applyNumberFormat="1" applyFill="1" applyBorder="1"/>
    <xf numFmtId="4" fontId="0" fillId="9" borderId="1" xfId="0" applyNumberFormat="1" applyFill="1" applyBorder="1"/>
    <xf numFmtId="165" fontId="0" fillId="9" borderId="1" xfId="0" applyNumberFormat="1" applyFill="1" applyBorder="1"/>
    <xf numFmtId="165" fontId="3" fillId="9" borderId="1" xfId="0" applyNumberFormat="1" applyFont="1" applyFill="1" applyBorder="1"/>
    <xf numFmtId="0" fontId="0" fillId="10" borderId="1" xfId="0" applyFill="1" applyBorder="1"/>
    <xf numFmtId="164" fontId="0" fillId="10" borderId="1" xfId="0" applyNumberFormat="1" applyFill="1" applyBorder="1"/>
    <xf numFmtId="4" fontId="0" fillId="10" borderId="1" xfId="0" applyNumberFormat="1" applyFill="1" applyBorder="1"/>
    <xf numFmtId="165" fontId="0" fillId="10" borderId="1" xfId="0" applyNumberFormat="1" applyFill="1" applyBorder="1"/>
    <xf numFmtId="165" fontId="3" fillId="10" borderId="1" xfId="0" applyNumberFormat="1" applyFont="1" applyFill="1" applyBorder="1"/>
    <xf numFmtId="0" fontId="0" fillId="11" borderId="1" xfId="0" applyFill="1" applyBorder="1"/>
    <xf numFmtId="164" fontId="0" fillId="11" borderId="1" xfId="0" applyNumberFormat="1" applyFill="1" applyBorder="1"/>
    <xf numFmtId="4" fontId="0" fillId="11" borderId="1" xfId="0" applyNumberFormat="1" applyFill="1" applyBorder="1"/>
    <xf numFmtId="165" fontId="0" fillId="11" borderId="1" xfId="0" applyNumberFormat="1" applyFill="1" applyBorder="1"/>
    <xf numFmtId="165" fontId="3" fillId="11" borderId="1" xfId="0" applyNumberFormat="1" applyFont="1" applyFill="1" applyBorder="1"/>
    <xf numFmtId="0" fontId="0" fillId="12" borderId="1" xfId="0" applyFill="1" applyBorder="1"/>
    <xf numFmtId="164" fontId="0" fillId="12" borderId="1" xfId="0" applyNumberFormat="1" applyFill="1" applyBorder="1"/>
    <xf numFmtId="4" fontId="0" fillId="12" borderId="1" xfId="0" applyNumberFormat="1" applyFill="1" applyBorder="1"/>
    <xf numFmtId="165" fontId="0" fillId="12" borderId="1" xfId="0" applyNumberFormat="1" applyFill="1" applyBorder="1"/>
    <xf numFmtId="165" fontId="3" fillId="12" borderId="1" xfId="0" applyNumberFormat="1" applyFont="1" applyFill="1" applyBorder="1"/>
    <xf numFmtId="0" fontId="0" fillId="13" borderId="1" xfId="0" applyFill="1" applyBorder="1"/>
    <xf numFmtId="164" fontId="0" fillId="13" borderId="1" xfId="0" applyNumberFormat="1" applyFill="1" applyBorder="1"/>
    <xf numFmtId="4" fontId="0" fillId="13" borderId="1" xfId="0" applyNumberFormat="1" applyFill="1" applyBorder="1"/>
    <xf numFmtId="165" fontId="0" fillId="13" borderId="1" xfId="0" applyNumberFormat="1" applyFill="1" applyBorder="1"/>
    <xf numFmtId="165" fontId="3" fillId="13" borderId="1" xfId="0" applyNumberFormat="1" applyFont="1" applyFill="1" applyBorder="1"/>
    <xf numFmtId="0" fontId="0" fillId="14" borderId="1" xfId="0" applyFill="1" applyBorder="1"/>
    <xf numFmtId="164" fontId="0" fillId="14" borderId="1" xfId="0" applyNumberFormat="1" applyFill="1" applyBorder="1"/>
    <xf numFmtId="4" fontId="0" fillId="14" borderId="1" xfId="0" applyNumberFormat="1" applyFill="1" applyBorder="1"/>
    <xf numFmtId="165" fontId="0" fillId="14" borderId="1" xfId="0" applyNumberFormat="1" applyFill="1" applyBorder="1"/>
    <xf numFmtId="165" fontId="3" fillId="14" borderId="1" xfId="0" applyNumberFormat="1" applyFont="1" applyFill="1" applyBorder="1"/>
    <xf numFmtId="0" fontId="0" fillId="15" borderId="1" xfId="0" applyFill="1" applyBorder="1"/>
    <xf numFmtId="164" fontId="0" fillId="15" borderId="1" xfId="0" applyNumberFormat="1" applyFill="1" applyBorder="1"/>
    <xf numFmtId="4" fontId="0" fillId="15" borderId="1" xfId="0" applyNumberFormat="1" applyFill="1" applyBorder="1"/>
    <xf numFmtId="165" fontId="0" fillId="15" borderId="1" xfId="0" applyNumberFormat="1" applyFill="1" applyBorder="1"/>
    <xf numFmtId="165" fontId="3" fillId="15" borderId="1" xfId="0" applyNumberFormat="1" applyFont="1" applyFill="1" applyBorder="1"/>
    <xf numFmtId="0" fontId="3" fillId="16" borderId="0" xfId="0" applyFont="1" applyFill="1"/>
    <xf numFmtId="164" fontId="3" fillId="16" borderId="0" xfId="0" applyNumberFormat="1" applyFont="1" applyFill="1"/>
    <xf numFmtId="4" fontId="3" fillId="16" borderId="0" xfId="0" applyNumberFormat="1" applyFont="1" applyFill="1"/>
    <xf numFmtId="165" fontId="3" fillId="16" borderId="2" xfId="0" applyNumberFormat="1" applyFont="1" applyFill="1" applyBorder="1"/>
    <xf numFmtId="0" fontId="8" fillId="0" borderId="0" xfId="0" applyFont="1" applyAlignment="1">
      <alignment horizontal="center"/>
    </xf>
    <xf numFmtId="0" fontId="2" fillId="17" borderId="0" xfId="0" applyFont="1" applyFill="1" applyAlignment="1">
      <alignment horizontal="center" vertical="center" wrapText="1"/>
    </xf>
    <xf numFmtId="164" fontId="9" fillId="5" borderId="1" xfId="0" applyNumberFormat="1" applyFont="1" applyFill="1" applyBorder="1"/>
    <xf numFmtId="165" fontId="9" fillId="5" borderId="1" xfId="0" applyNumberFormat="1" applyFont="1" applyFill="1" applyBorder="1"/>
    <xf numFmtId="164" fontId="9" fillId="6" borderId="1" xfId="0" applyNumberFormat="1" applyFont="1" applyFill="1" applyBorder="1"/>
    <xf numFmtId="165" fontId="9" fillId="6" borderId="1" xfId="0" applyNumberFormat="1" applyFont="1" applyFill="1" applyBorder="1"/>
    <xf numFmtId="164" fontId="9" fillId="7" borderId="1" xfId="0" applyNumberFormat="1" applyFont="1" applyFill="1" applyBorder="1"/>
    <xf numFmtId="165" fontId="9" fillId="7" borderId="1" xfId="0" applyNumberFormat="1" applyFont="1" applyFill="1" applyBorder="1"/>
    <xf numFmtId="164" fontId="9" fillId="8" borderId="1" xfId="0" applyNumberFormat="1" applyFont="1" applyFill="1" applyBorder="1"/>
    <xf numFmtId="165" fontId="9" fillId="8" borderId="1" xfId="0" applyNumberFormat="1" applyFont="1" applyFill="1" applyBorder="1"/>
    <xf numFmtId="164" fontId="9" fillId="9" borderId="1" xfId="0" applyNumberFormat="1" applyFont="1" applyFill="1" applyBorder="1"/>
    <xf numFmtId="165" fontId="9" fillId="9" borderId="1" xfId="0" applyNumberFormat="1" applyFont="1" applyFill="1" applyBorder="1"/>
    <xf numFmtId="164" fontId="9" fillId="10" borderId="1" xfId="0" applyNumberFormat="1" applyFont="1" applyFill="1" applyBorder="1"/>
    <xf numFmtId="165" fontId="9" fillId="10" borderId="1" xfId="0" applyNumberFormat="1" applyFont="1" applyFill="1" applyBorder="1"/>
    <xf numFmtId="164" fontId="9" fillId="11" borderId="1" xfId="0" applyNumberFormat="1" applyFont="1" applyFill="1" applyBorder="1"/>
    <xf numFmtId="165" fontId="9" fillId="11" borderId="1" xfId="0" applyNumberFormat="1" applyFont="1" applyFill="1" applyBorder="1"/>
    <xf numFmtId="164" fontId="9" fillId="12" borderId="1" xfId="0" applyNumberFormat="1" applyFont="1" applyFill="1" applyBorder="1"/>
    <xf numFmtId="165" fontId="9" fillId="12" borderId="1" xfId="0" applyNumberFormat="1" applyFont="1" applyFill="1" applyBorder="1"/>
    <xf numFmtId="164" fontId="9" fillId="13" borderId="1" xfId="0" applyNumberFormat="1" applyFont="1" applyFill="1" applyBorder="1"/>
    <xf numFmtId="165" fontId="9" fillId="13" borderId="1" xfId="0" applyNumberFormat="1" applyFont="1" applyFill="1" applyBorder="1"/>
    <xf numFmtId="164" fontId="9" fillId="14" borderId="1" xfId="0" applyNumberFormat="1" applyFont="1" applyFill="1" applyBorder="1"/>
    <xf numFmtId="165" fontId="9" fillId="14" borderId="1" xfId="0" applyNumberFormat="1" applyFont="1" applyFill="1" applyBorder="1"/>
    <xf numFmtId="164" fontId="9" fillId="15" borderId="1" xfId="0" applyNumberFormat="1" applyFont="1" applyFill="1" applyBorder="1"/>
    <xf numFmtId="165" fontId="9" fillId="15" borderId="1" xfId="0" applyNumberFormat="1" applyFont="1" applyFill="1" applyBorder="1"/>
    <xf numFmtId="0" fontId="3" fillId="18" borderId="0" xfId="0" applyFont="1" applyFill="1"/>
    <xf numFmtId="164" fontId="10" fillId="18" borderId="0" xfId="0" applyNumberFormat="1" applyFont="1" applyFill="1"/>
    <xf numFmtId="165" fontId="10" fillId="18" borderId="2" xfId="0" applyNumberFormat="1" applyFont="1" applyFill="1" applyBorder="1"/>
    <xf numFmtId="165" fontId="3" fillId="18" borderId="2" xfId="0" applyNumberFormat="1" applyFont="1" applyFill="1" applyBorder="1"/>
    <xf numFmtId="0" fontId="11" fillId="0" borderId="0" xfId="0" applyFont="1" applyAlignment="1">
      <alignment horizontal="center"/>
    </xf>
    <xf numFmtId="0" fontId="2" fillId="19" borderId="0" xfId="0" applyFont="1" applyFill="1" applyAlignment="1">
      <alignment horizontal="center" vertical="center" wrapText="1"/>
    </xf>
    <xf numFmtId="0" fontId="3" fillId="20" borderId="0" xfId="0" applyFont="1" applyFill="1"/>
    <xf numFmtId="164" fontId="3" fillId="20" borderId="0" xfId="0" applyNumberFormat="1" applyFont="1" applyFill="1"/>
    <xf numFmtId="4" fontId="3" fillId="20" borderId="0" xfId="0" applyNumberFormat="1" applyFont="1" applyFill="1"/>
    <xf numFmtId="165" fontId="3" fillId="20" borderId="2" xfId="0" applyNumberFormat="1" applyFont="1" applyFill="1" applyBorder="1"/>
    <xf numFmtId="0" fontId="12" fillId="0" borderId="0" xfId="0" applyFont="1" applyAlignment="1">
      <alignment horizontal="center"/>
    </xf>
    <xf numFmtId="0" fontId="13" fillId="0" borderId="0" xfId="0" applyFont="1"/>
    <xf numFmtId="165" fontId="0" fillId="0" borderId="0" xfId="0" applyNumberFormat="1"/>
    <xf numFmtId="0" fontId="3" fillId="0" borderId="0" xfId="0" applyFont="1"/>
    <xf numFmtId="165" fontId="3" fillId="16" borderId="3" xfId="0" applyNumberFormat="1" applyFont="1" applyFill="1" applyBorder="1"/>
    <xf numFmtId="0" fontId="14" fillId="0" borderId="0" xfId="0" applyFont="1"/>
    <xf numFmtId="165" fontId="3" fillId="20" borderId="3" xfId="0" applyNumberFormat="1" applyFont="1" applyFill="1" applyBorder="1"/>
    <xf numFmtId="0" fontId="15" fillId="0" borderId="0" xfId="0" applyFont="1"/>
    <xf numFmtId="165" fontId="15" fillId="21" borderId="2" xfId="0" applyNumberFormat="1" applyFont="1" applyFill="1" applyBorder="1"/>
    <xf numFmtId="0" fontId="16" fillId="0" borderId="0" xfId="0" applyFont="1"/>
    <xf numFmtId="0" fontId="0" fillId="5" borderId="4" xfId="0" applyFill="1" applyBorder="1"/>
    <xf numFmtId="0" fontId="0" fillId="6" borderId="4" xfId="0" applyFill="1" applyBorder="1"/>
    <xf numFmtId="0" fontId="0" fillId="7" borderId="4" xfId="0" applyFill="1" applyBorder="1"/>
    <xf numFmtId="0" fontId="0" fillId="8" borderId="4" xfId="0" applyFill="1" applyBorder="1"/>
    <xf numFmtId="0" fontId="0" fillId="9" borderId="4" xfId="0" applyFill="1" applyBorder="1"/>
    <xf numFmtId="0" fontId="0" fillId="10" borderId="4" xfId="0" applyFill="1" applyBorder="1"/>
    <xf numFmtId="0" fontId="0" fillId="11" borderId="4" xfId="0" applyFill="1" applyBorder="1"/>
    <xf numFmtId="0" fontId="0" fillId="12" borderId="4" xfId="0" applyFill="1" applyBorder="1"/>
    <xf numFmtId="0" fontId="0" fillId="13" borderId="4" xfId="0" applyFill="1" applyBorder="1"/>
    <xf numFmtId="0" fontId="0" fillId="14" borderId="4" xfId="0" applyFill="1" applyBorder="1"/>
    <xf numFmtId="0" fontId="0" fillId="15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4472C4"/>
  </sheetPr>
  <dimension ref="A1:D15"/>
  <sheetFormatPr defaultRowHeight="15" outlineLevelRow="0" outlineLevelCol="0" x14ac:dyDescent="55"/>
  <cols>
    <col min="1" max="1" width="30" customWidth="1"/>
    <col min="2" max="2" width="12" customWidth="1"/>
    <col min="3" max="3" width="18" customWidth="1"/>
    <col min="4" max="4" width="45" customWidth="1"/>
  </cols>
  <sheetData>
    <row r="1" ht="30" customHeight="1" spans="1:4" x14ac:dyDescent="0.25">
      <c r="A1" s="1" t="s">
        <v>0</v>
      </c>
      <c r="B1" s="1"/>
      <c r="C1" s="1"/>
      <c r="D1" s="1"/>
    </row>
    <row r="3" ht="40" customHeight="1" spans="1:4" s="2" customFormat="1" x14ac:dyDescent="0.25">
      <c r="A3" s="2" t="s">
        <v>1</v>
      </c>
      <c r="B3" s="2" t="s">
        <v>2</v>
      </c>
      <c r="C3" s="2" t="s">
        <v>3</v>
      </c>
      <c r="D3" s="2" t="s">
        <v>4</v>
      </c>
    </row>
    <row r="4" spans="1:4" x14ac:dyDescent="0.25">
      <c r="A4" s="3" t="s">
        <v>5</v>
      </c>
      <c r="B4" s="4">
        <v>80</v>
      </c>
      <c r="C4" s="5" t="s">
        <v>6</v>
      </c>
      <c r="D4" s="5" t="s">
        <v>7</v>
      </c>
    </row>
    <row r="5" spans="1:4" x14ac:dyDescent="0.25">
      <c r="A5" s="3" t="s">
        <v>8</v>
      </c>
      <c r="B5" s="4">
        <v>1.2</v>
      </c>
      <c r="C5" s="5" t="s">
        <v>9</v>
      </c>
      <c r="D5" s="5" t="s">
        <v>10</v>
      </c>
    </row>
    <row r="6" spans="1:4" x14ac:dyDescent="0.25">
      <c r="A6" s="3" t="s">
        <v>11</v>
      </c>
      <c r="B6" s="4">
        <v>8</v>
      </c>
      <c r="C6" s="5" t="s">
        <v>12</v>
      </c>
      <c r="D6" s="5" t="s">
        <v>13</v>
      </c>
    </row>
    <row r="7" spans="1:4" x14ac:dyDescent="0.25">
      <c r="A7" s="3" t="s">
        <v>14</v>
      </c>
      <c r="B7" s="4">
        <v>83</v>
      </c>
      <c r="C7" s="5" t="s">
        <v>15</v>
      </c>
      <c r="D7" s="5" t="s">
        <v>16</v>
      </c>
    </row>
    <row r="8" spans="1:4" x14ac:dyDescent="0.25">
      <c r="A8" s="3" t="s">
        <v>17</v>
      </c>
      <c r="B8" s="4">
        <v>2.5</v>
      </c>
      <c r="C8" s="5" t="s">
        <v>18</v>
      </c>
      <c r="D8" s="5" t="s">
        <v>19</v>
      </c>
    </row>
    <row r="9" spans="1:4" x14ac:dyDescent="0.25">
      <c r="A9" s="3" t="s">
        <v>20</v>
      </c>
      <c r="B9" s="4">
        <v>1.25</v>
      </c>
      <c r="C9" s="5" t="s">
        <v>21</v>
      </c>
      <c r="D9" s="5" t="s">
        <v>22</v>
      </c>
    </row>
    <row r="10" spans="1:4" x14ac:dyDescent="0.25">
      <c r="A10" s="3" t="s">
        <v>23</v>
      </c>
      <c r="B10" s="4">
        <v>50</v>
      </c>
      <c r="C10" s="5" t="s">
        <v>24</v>
      </c>
      <c r="D10" s="5" t="s">
        <v>25</v>
      </c>
    </row>
    <row r="11" spans="1:4" x14ac:dyDescent="0.25">
      <c r="A11" s="3" t="s">
        <v>26</v>
      </c>
      <c r="B11" s="4">
        <v>150</v>
      </c>
      <c r="C11" s="5" t="s">
        <v>27</v>
      </c>
      <c r="D11" s="5" t="s">
        <v>28</v>
      </c>
    </row>
    <row r="12" spans="1:4" x14ac:dyDescent="0.25">
      <c r="A12" s="3" t="s">
        <v>29</v>
      </c>
      <c r="B12" s="4">
        <v>250</v>
      </c>
      <c r="C12" s="5" t="s">
        <v>24</v>
      </c>
      <c r="D12" s="5" t="s">
        <v>30</v>
      </c>
    </row>
    <row r="13" spans="1:4" x14ac:dyDescent="0.25">
      <c r="A13" s="3" t="s">
        <v>31</v>
      </c>
      <c r="B13" s="4">
        <v>0.3</v>
      </c>
      <c r="C13" s="5" t="s">
        <v>9</v>
      </c>
      <c r="D13" s="5" t="s">
        <v>32</v>
      </c>
    </row>
    <row r="15" spans="1:1" s="6" customFormat="1" x14ac:dyDescent="0.25">
      <c r="A15" s="6" t="s">
        <v>33</v>
      </c>
    </row>
  </sheetData>
  <mergeCells count="1">
    <mergeCell ref="A1:D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ED7D31"/>
  </sheetPr>
  <dimension ref="A1:M16"/>
  <sheetViews>
    <sheetView workbookViewId="0">
      <pane xSplit="1" ySplit="4" topLeftCell="B5" activePane="bottomRight" state="frozen"/>
      <selection pane="bottomRight"/>
    </sheetView>
  </sheetViews>
  <sheetFormatPr defaultRowHeight="15" outlineLevelRow="0" outlineLevelCol="0" x14ac:dyDescent="55"/>
  <cols>
    <col min="1" max="1" width="24" customWidth="1"/>
    <col min="2" max="2" width="11" customWidth="1"/>
    <col min="3" max="3" width="8" customWidth="1"/>
    <col min="4" max="4" width="12" customWidth="1"/>
    <col min="5" max="7" width="14" customWidth="1"/>
    <col min="8" max="9" width="12" customWidth="1"/>
    <col min="10" max="12" width="14" customWidth="1"/>
    <col min="13" max="13" width="16" customWidth="1"/>
  </cols>
  <sheetData>
    <row r="1" ht="30" customHeight="1" spans="1:13" x14ac:dyDescent="0.25">
      <c r="A1" s="7" t="s">
        <v>34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x14ac:dyDescent="0.25">
      <c r="A2" s="8" t="s">
        <v>35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4" ht="40" customHeight="1" spans="1:13" s="9" customFormat="1" x14ac:dyDescent="0.25">
      <c r="A4" s="9" t="s">
        <v>36</v>
      </c>
      <c r="B4" s="9" t="s">
        <v>37</v>
      </c>
      <c r="C4" s="9" t="s">
        <v>38</v>
      </c>
      <c r="D4" s="9" t="s">
        <v>39</v>
      </c>
      <c r="E4" s="9" t="s">
        <v>40</v>
      </c>
      <c r="F4" s="9" t="s">
        <v>41</v>
      </c>
      <c r="G4" s="9" t="s">
        <v>42</v>
      </c>
      <c r="H4" s="9" t="s">
        <v>43</v>
      </c>
      <c r="I4" s="9" t="s">
        <v>44</v>
      </c>
      <c r="J4" s="9" t="s">
        <v>45</v>
      </c>
      <c r="K4" s="9" t="s">
        <v>46</v>
      </c>
      <c r="L4" s="9" t="s">
        <v>47</v>
      </c>
      <c r="M4" s="9" t="s">
        <v>48</v>
      </c>
    </row>
    <row r="5" spans="1:13" x14ac:dyDescent="0.25">
      <c r="A5" s="10" t="s">
        <v>49</v>
      </c>
      <c r="B5" s="10" t="s">
        <v>50</v>
      </c>
      <c r="C5" s="10">
        <v>3</v>
      </c>
      <c r="D5" s="11">
        <v>75.7</v>
      </c>
      <c r="E5" s="12">
        <f>D5/DRIVING_SPEED</f>
      </c>
      <c r="F5" s="12">
        <f>C5*SERVICE_TIME</f>
      </c>
      <c r="G5" s="12">
        <f>E5+F5</f>
      </c>
      <c r="H5" s="12">
        <f>MIN(G5,STANDARD_DAY)</f>
      </c>
      <c r="I5" s="12">
        <f>MAX(G5-STANDARD_DAY,0)</f>
      </c>
      <c r="J5" s="13">
        <f>H5*HOURLY_RATE</f>
      </c>
      <c r="K5" s="13">
        <f>I5*HOURLY_RATE*OT_MULTIPLIER</f>
      </c>
      <c r="L5" s="13">
        <f>D5*MILEAGE_RATE</f>
      </c>
      <c r="M5" s="14">
        <f>J5+K5+L5</f>
      </c>
    </row>
    <row r="6" spans="1:13" x14ac:dyDescent="0.25">
      <c r="A6" s="15" t="s">
        <v>51</v>
      </c>
      <c r="B6" s="15" t="s">
        <v>50</v>
      </c>
      <c r="C6" s="15">
        <v>2</v>
      </c>
      <c r="D6" s="16">
        <v>168</v>
      </c>
      <c r="E6" s="17">
        <f>D6/DRIVING_SPEED</f>
      </c>
      <c r="F6" s="17">
        <f>C6*SERVICE_TIME</f>
      </c>
      <c r="G6" s="17">
        <f>E6+F6</f>
      </c>
      <c r="H6" s="17">
        <f>MIN(G6,STANDARD_DAY)</f>
      </c>
      <c r="I6" s="17">
        <f>MAX(G6-STANDARD_DAY,0)</f>
      </c>
      <c r="J6" s="18">
        <f>H6*HOURLY_RATE</f>
      </c>
      <c r="K6" s="18">
        <f>I6*HOURLY_RATE*OT_MULTIPLIER</f>
      </c>
      <c r="L6" s="18">
        <f>D6*MILEAGE_RATE</f>
      </c>
      <c r="M6" s="19">
        <f>J6+K6+L6</f>
      </c>
    </row>
    <row r="7" spans="1:13" x14ac:dyDescent="0.25">
      <c r="A7" s="20" t="s">
        <v>52</v>
      </c>
      <c r="B7" s="20" t="s">
        <v>50</v>
      </c>
      <c r="C7" s="20">
        <v>1</v>
      </c>
      <c r="D7" s="21">
        <v>376.8</v>
      </c>
      <c r="E7" s="22">
        <f>D7/DRIVING_SPEED</f>
      </c>
      <c r="F7" s="22">
        <f>C7*SERVICE_TIME</f>
      </c>
      <c r="G7" s="22">
        <f>E7+F7</f>
      </c>
      <c r="H7" s="22">
        <f>MIN(G7,STANDARD_DAY)</f>
      </c>
      <c r="I7" s="22">
        <f>MAX(G7-STANDARD_DAY,0)</f>
      </c>
      <c r="J7" s="23">
        <f>H7*HOURLY_RATE</f>
      </c>
      <c r="K7" s="23">
        <f>I7*HOURLY_RATE*OT_MULTIPLIER</f>
      </c>
      <c r="L7" s="23">
        <f>D7*MILEAGE_RATE</f>
      </c>
      <c r="M7" s="24">
        <f>J7+K7+L7</f>
      </c>
    </row>
    <row r="8" spans="1:13" x14ac:dyDescent="0.25">
      <c r="A8" s="25" t="s">
        <v>53</v>
      </c>
      <c r="B8" s="25" t="s">
        <v>50</v>
      </c>
      <c r="C8" s="25">
        <v>2</v>
      </c>
      <c r="D8" s="26">
        <v>491.1</v>
      </c>
      <c r="E8" s="27">
        <f>D8/DRIVING_SPEED</f>
      </c>
      <c r="F8" s="27">
        <f>C8*SERVICE_TIME</f>
      </c>
      <c r="G8" s="27">
        <f>E8+F8</f>
      </c>
      <c r="H8" s="27">
        <f>MIN(G8,STANDARD_DAY)</f>
      </c>
      <c r="I8" s="27">
        <f>MAX(G8-STANDARD_DAY,0)</f>
      </c>
      <c r="J8" s="28">
        <f>H8*HOURLY_RATE</f>
      </c>
      <c r="K8" s="28">
        <f>I8*HOURLY_RATE*OT_MULTIPLIER</f>
      </c>
      <c r="L8" s="28">
        <f>D8*MILEAGE_RATE</f>
      </c>
      <c r="M8" s="29">
        <f>J8+K8+L8</f>
      </c>
    </row>
    <row r="9" spans="1:13" x14ac:dyDescent="0.25">
      <c r="A9" s="30" t="s">
        <v>54</v>
      </c>
      <c r="B9" s="30" t="s">
        <v>55</v>
      </c>
      <c r="C9" s="30">
        <v>2</v>
      </c>
      <c r="D9" s="31">
        <v>384.4</v>
      </c>
      <c r="E9" s="32">
        <f>D9/DRIVING_SPEED</f>
      </c>
      <c r="F9" s="32">
        <f>C9*SERVICE_TIME</f>
      </c>
      <c r="G9" s="32">
        <f>E9+F9</f>
      </c>
      <c r="H9" s="32">
        <f>MIN(G9,STANDARD_DAY)</f>
      </c>
      <c r="I9" s="32">
        <f>MAX(G9-STANDARD_DAY,0)</f>
      </c>
      <c r="J9" s="33">
        <f>H9*HOURLY_RATE</f>
      </c>
      <c r="K9" s="33">
        <f>I9*HOURLY_RATE*OT_MULTIPLIER</f>
      </c>
      <c r="L9" s="33">
        <f>D9*MILEAGE_RATE</f>
      </c>
      <c r="M9" s="34">
        <f>J9+K9+L9</f>
      </c>
    </row>
    <row r="10" spans="1:13" x14ac:dyDescent="0.25">
      <c r="A10" s="35" t="s">
        <v>56</v>
      </c>
      <c r="B10" s="35" t="s">
        <v>55</v>
      </c>
      <c r="C10" s="35">
        <v>3</v>
      </c>
      <c r="D10" s="36">
        <v>42.3</v>
      </c>
      <c r="E10" s="37">
        <f>D10/DRIVING_SPEED</f>
      </c>
      <c r="F10" s="37">
        <f>C10*SERVICE_TIME</f>
      </c>
      <c r="G10" s="37">
        <f>E10+F10</f>
      </c>
      <c r="H10" s="37">
        <f>MIN(G10,STANDARD_DAY)</f>
      </c>
      <c r="I10" s="37">
        <f>MAX(G10-STANDARD_DAY,0)</f>
      </c>
      <c r="J10" s="38">
        <f>H10*HOURLY_RATE</f>
      </c>
      <c r="K10" s="38">
        <f>I10*HOURLY_RATE*OT_MULTIPLIER</f>
      </c>
      <c r="L10" s="38">
        <f>D10*MILEAGE_RATE</f>
      </c>
      <c r="M10" s="39">
        <f>J10+K10+L10</f>
      </c>
    </row>
    <row r="11" spans="1:13" x14ac:dyDescent="0.25">
      <c r="A11" s="40" t="s">
        <v>57</v>
      </c>
      <c r="B11" s="40" t="s">
        <v>55</v>
      </c>
      <c r="C11" s="40">
        <v>3</v>
      </c>
      <c r="D11" s="41">
        <v>112.1</v>
      </c>
      <c r="E11" s="42">
        <f>D11/DRIVING_SPEED</f>
      </c>
      <c r="F11" s="42">
        <f>C11*SERVICE_TIME</f>
      </c>
      <c r="G11" s="42">
        <f>E11+F11</f>
      </c>
      <c r="H11" s="42">
        <f>MIN(G11,STANDARD_DAY)</f>
      </c>
      <c r="I11" s="42">
        <f>MAX(G11-STANDARD_DAY,0)</f>
      </c>
      <c r="J11" s="43">
        <f>H11*HOURLY_RATE</f>
      </c>
      <c r="K11" s="43">
        <f>I11*HOURLY_RATE*OT_MULTIPLIER</f>
      </c>
      <c r="L11" s="43">
        <f>D11*MILEAGE_RATE</f>
      </c>
      <c r="M11" s="44">
        <f>J11+K11+L11</f>
      </c>
    </row>
    <row r="12" spans="1:13" x14ac:dyDescent="0.25">
      <c r="A12" s="45" t="s">
        <v>58</v>
      </c>
      <c r="B12" s="45" t="s">
        <v>55</v>
      </c>
      <c r="C12" s="45">
        <v>2</v>
      </c>
      <c r="D12" s="46">
        <v>179.7</v>
      </c>
      <c r="E12" s="47">
        <f>D12/DRIVING_SPEED</f>
      </c>
      <c r="F12" s="47">
        <f>C12*SERVICE_TIME</f>
      </c>
      <c r="G12" s="47">
        <f>E12+F12</f>
      </c>
      <c r="H12" s="47">
        <f>MIN(G12,STANDARD_DAY)</f>
      </c>
      <c r="I12" s="47">
        <f>MAX(G12-STANDARD_DAY,0)</f>
      </c>
      <c r="J12" s="48">
        <f>H12*HOURLY_RATE</f>
      </c>
      <c r="K12" s="48">
        <f>I12*HOURLY_RATE*OT_MULTIPLIER</f>
      </c>
      <c r="L12" s="48">
        <f>D12*MILEAGE_RATE</f>
      </c>
      <c r="M12" s="49">
        <f>J12+K12+L12</f>
      </c>
    </row>
    <row r="13" spans="1:13" x14ac:dyDescent="0.25">
      <c r="A13" s="50" t="s">
        <v>59</v>
      </c>
      <c r="B13" s="50" t="s">
        <v>55</v>
      </c>
      <c r="C13" s="50">
        <v>3</v>
      </c>
      <c r="D13" s="51">
        <v>324.6</v>
      </c>
      <c r="E13" s="52">
        <f>D13/DRIVING_SPEED</f>
      </c>
      <c r="F13" s="52">
        <f>C13*SERVICE_TIME</f>
      </c>
      <c r="G13" s="52">
        <f>E13+F13</f>
      </c>
      <c r="H13" s="52">
        <f>MIN(G13,STANDARD_DAY)</f>
      </c>
      <c r="I13" s="52">
        <f>MAX(G13-STANDARD_DAY,0)</f>
      </c>
      <c r="J13" s="53">
        <f>H13*HOURLY_RATE</f>
      </c>
      <c r="K13" s="53">
        <f>I13*HOURLY_RATE*OT_MULTIPLIER</f>
      </c>
      <c r="L13" s="53">
        <f>D13*MILEAGE_RATE</f>
      </c>
      <c r="M13" s="54">
        <f>J13+K13+L13</f>
      </c>
    </row>
    <row r="14" spans="1:13" x14ac:dyDescent="0.25">
      <c r="A14" s="55" t="s">
        <v>60</v>
      </c>
      <c r="B14" s="55" t="s">
        <v>55</v>
      </c>
      <c r="C14" s="55">
        <v>3</v>
      </c>
      <c r="D14" s="56">
        <v>165.8</v>
      </c>
      <c r="E14" s="57">
        <f>D14/DRIVING_SPEED</f>
      </c>
      <c r="F14" s="57">
        <f>C14*SERVICE_TIME</f>
      </c>
      <c r="G14" s="57">
        <f>E14+F14</f>
      </c>
      <c r="H14" s="57">
        <f>MIN(G14,STANDARD_DAY)</f>
      </c>
      <c r="I14" s="57">
        <f>MAX(G14-STANDARD_DAY,0)</f>
      </c>
      <c r="J14" s="58">
        <f>H14*HOURLY_RATE</f>
      </c>
      <c r="K14" s="58">
        <f>I14*HOURLY_RATE*OT_MULTIPLIER</f>
      </c>
      <c r="L14" s="58">
        <f>D14*MILEAGE_RATE</f>
      </c>
      <c r="M14" s="59">
        <f>J14+K14+L14</f>
      </c>
    </row>
    <row r="15" spans="1:13" x14ac:dyDescent="0.25">
      <c r="A15" s="60" t="s">
        <v>61</v>
      </c>
      <c r="B15" s="60" t="s">
        <v>55</v>
      </c>
      <c r="C15" s="60">
        <v>1</v>
      </c>
      <c r="D15" s="61">
        <v>281.8</v>
      </c>
      <c r="E15" s="62">
        <f>D15/DRIVING_SPEED</f>
      </c>
      <c r="F15" s="62">
        <f>C15*SERVICE_TIME</f>
      </c>
      <c r="G15" s="62">
        <f>E15+F15</f>
      </c>
      <c r="H15" s="62">
        <f>MIN(G15,STANDARD_DAY)</f>
      </c>
      <c r="I15" s="62">
        <f>MAX(G15-STANDARD_DAY,0)</f>
      </c>
      <c r="J15" s="63">
        <f>H15*HOURLY_RATE</f>
      </c>
      <c r="K15" s="63">
        <f>I15*HOURLY_RATE*OT_MULTIPLIER</f>
      </c>
      <c r="L15" s="63">
        <f>D15*MILEAGE_RATE</f>
      </c>
      <c r="M15" s="64">
        <f>J15+K15+L15</f>
      </c>
    </row>
    <row r="16" spans="1:13" s="65" customFormat="1" x14ac:dyDescent="0.25">
      <c r="A16" s="65" t="s">
        <v>62</v>
      </c>
      <c r="B16" s="65" t="s">
        <v>63</v>
      </c>
      <c r="C16" s="65">
        <f>SUM(C5:C15)</f>
      </c>
      <c r="D16" s="66">
        <f>SUM(D5:D15)</f>
      </c>
      <c r="E16" s="67">
        <f>SUM(E5:E15)</f>
      </c>
      <c r="F16" s="67">
        <f>SUM(F5:F15)</f>
      </c>
      <c r="G16" s="67">
        <f>SUM(G5:G15)</f>
      </c>
      <c r="H16" s="67">
        <f>SUM(H5:H15)</f>
      </c>
      <c r="I16" s="67">
        <f>SUM(I5:I15)</f>
      </c>
      <c r="J16" s="68">
        <f>SUM(J5:J15)</f>
      </c>
      <c r="K16" s="68">
        <f>SUM(K5:K15)</f>
      </c>
      <c r="L16" s="68">
        <f>SUM(L5:L15)</f>
      </c>
      <c r="M16" s="68">
        <f>SUM(M5:M15)</f>
      </c>
    </row>
  </sheetData>
  <mergeCells count="2">
    <mergeCell ref="A1:M1"/>
    <mergeCell ref="A2:M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70AD47"/>
  </sheetPr>
  <dimension ref="A1:H30"/>
  <sheetViews>
    <sheetView workbookViewId="0">
      <pane xSplit="3" ySplit="4" topLeftCell="D5" activePane="bottomRight" state="frozen"/>
      <selection pane="bottomRight"/>
    </sheetView>
  </sheetViews>
  <sheetFormatPr defaultRowHeight="15" outlineLevelRow="0" outlineLevelCol="0" x14ac:dyDescent="55"/>
  <cols>
    <col min="1" max="1" width="18" customWidth="1"/>
    <col min="2" max="2" width="11" customWidth="1"/>
    <col min="3" max="3" width="22" customWidth="1"/>
    <col min="4" max="6" width="14" customWidth="1"/>
    <col min="7" max="7" width="12" customWidth="1"/>
    <col min="8" max="8" width="16" customWidth="1"/>
  </cols>
  <sheetData>
    <row r="1" ht="30" customHeight="1" spans="1:8" x14ac:dyDescent="0.25">
      <c r="A1" s="69" t="s">
        <v>64</v>
      </c>
      <c r="B1" s="69"/>
      <c r="C1" s="69"/>
      <c r="D1" s="69"/>
      <c r="E1" s="69"/>
      <c r="F1" s="69"/>
      <c r="G1" s="69"/>
      <c r="H1" s="69"/>
    </row>
    <row r="2" spans="1:8" x14ac:dyDescent="0.25">
      <c r="A2" s="8" t="s">
        <v>65</v>
      </c>
      <c r="B2" s="8"/>
      <c r="C2" s="8"/>
      <c r="D2" s="8"/>
      <c r="E2" s="8"/>
      <c r="F2" s="8"/>
      <c r="G2" s="8"/>
      <c r="H2" s="8"/>
    </row>
    <row r="4" ht="40" customHeight="1" spans="1:8" s="70" customFormat="1" x14ac:dyDescent="0.25">
      <c r="A4" s="70" t="s">
        <v>66</v>
      </c>
      <c r="B4" s="70" t="s">
        <v>37</v>
      </c>
      <c r="C4" s="70" t="s">
        <v>36</v>
      </c>
      <c r="D4" s="70" t="s">
        <v>67</v>
      </c>
      <c r="E4" s="70" t="s">
        <v>68</v>
      </c>
      <c r="F4" s="70" t="s">
        <v>69</v>
      </c>
      <c r="G4" s="70" t="s">
        <v>70</v>
      </c>
      <c r="H4" s="70" t="s">
        <v>71</v>
      </c>
    </row>
    <row r="5" spans="1:8" x14ac:dyDescent="0.25">
      <c r="A5" s="10" t="s">
        <v>72</v>
      </c>
      <c r="B5" s="10" t="s">
        <v>50</v>
      </c>
      <c r="C5" s="10" t="s">
        <v>49</v>
      </c>
      <c r="D5" s="71">
        <f>SERVICE_TIME</f>
      </c>
      <c r="E5" s="72">
        <f>D5*HOURLY_RATE</f>
      </c>
      <c r="F5" s="13">
        <f>CONSUMABLES</f>
      </c>
      <c r="G5" s="13">
        <v>0</v>
      </c>
      <c r="H5" s="14">
        <f>F5+G5</f>
      </c>
    </row>
    <row r="6" spans="1:8" x14ac:dyDescent="0.25">
      <c r="A6" s="10" t="s">
        <v>73</v>
      </c>
      <c r="B6" s="10" t="s">
        <v>50</v>
      </c>
      <c r="C6" s="10" t="s">
        <v>49</v>
      </c>
      <c r="D6" s="71">
        <f>SERVICE_TIME</f>
      </c>
      <c r="E6" s="72">
        <f>D6*HOURLY_RATE</f>
      </c>
      <c r="F6" s="13">
        <f>CONSUMABLES</f>
      </c>
      <c r="G6" s="13">
        <v>0</v>
      </c>
      <c r="H6" s="14">
        <f>F6+G6</f>
      </c>
    </row>
    <row r="7" spans="1:8" x14ac:dyDescent="0.25">
      <c r="A7" s="10" t="s">
        <v>74</v>
      </c>
      <c r="B7" s="10" t="s">
        <v>50</v>
      </c>
      <c r="C7" s="10" t="s">
        <v>49</v>
      </c>
      <c r="D7" s="71">
        <f>SERVICE_TIME</f>
      </c>
      <c r="E7" s="72">
        <f>D7*HOURLY_RATE</f>
      </c>
      <c r="F7" s="13">
        <f>CONSUMABLES</f>
      </c>
      <c r="G7" s="13">
        <v>0</v>
      </c>
      <c r="H7" s="14">
        <f>F7+G7</f>
      </c>
    </row>
    <row r="8" spans="1:8" x14ac:dyDescent="0.25">
      <c r="A8" s="15" t="s">
        <v>75</v>
      </c>
      <c r="B8" s="15" t="s">
        <v>50</v>
      </c>
      <c r="C8" s="15" t="s">
        <v>51</v>
      </c>
      <c r="D8" s="73">
        <f>SERVICE_TIME</f>
      </c>
      <c r="E8" s="74">
        <f>D8*HOURLY_RATE</f>
      </c>
      <c r="F8" s="18">
        <f>CONSUMABLES</f>
      </c>
      <c r="G8" s="18">
        <v>0</v>
      </c>
      <c r="H8" s="19">
        <f>F8+G8</f>
      </c>
    </row>
    <row r="9" spans="1:8" x14ac:dyDescent="0.25">
      <c r="A9" s="15" t="s">
        <v>76</v>
      </c>
      <c r="B9" s="15" t="s">
        <v>50</v>
      </c>
      <c r="C9" s="15" t="s">
        <v>51</v>
      </c>
      <c r="D9" s="73">
        <f>SERVICE_TIME</f>
      </c>
      <c r="E9" s="74">
        <f>D9*HOURLY_RATE</f>
      </c>
      <c r="F9" s="18">
        <f>CONSUMABLES</f>
      </c>
      <c r="G9" s="18">
        <v>0</v>
      </c>
      <c r="H9" s="19">
        <f>F9+G9</f>
      </c>
    </row>
    <row r="10" spans="1:8" x14ac:dyDescent="0.25">
      <c r="A10" s="20" t="s">
        <v>52</v>
      </c>
      <c r="B10" s="20" t="s">
        <v>50</v>
      </c>
      <c r="C10" s="20" t="s">
        <v>52</v>
      </c>
      <c r="D10" s="75">
        <f>SERVICE_TIME</f>
      </c>
      <c r="E10" s="76">
        <f>D10*HOURLY_RATE</f>
      </c>
      <c r="F10" s="23">
        <f>CONSUMABLES</f>
      </c>
      <c r="G10" s="23">
        <v>0</v>
      </c>
      <c r="H10" s="24">
        <f>F10+G10</f>
      </c>
    </row>
    <row r="11" spans="1:8" x14ac:dyDescent="0.25">
      <c r="A11" s="25" t="s">
        <v>77</v>
      </c>
      <c r="B11" s="25" t="s">
        <v>50</v>
      </c>
      <c r="C11" s="25" t="s">
        <v>53</v>
      </c>
      <c r="D11" s="77">
        <f>SERVICE_TIME</f>
      </c>
      <c r="E11" s="78">
        <f>D11*HOURLY_RATE</f>
      </c>
      <c r="F11" s="28">
        <f>CONSUMABLES</f>
      </c>
      <c r="G11" s="28">
        <v>0</v>
      </c>
      <c r="H11" s="29">
        <f>F11+G11</f>
      </c>
    </row>
    <row r="12" spans="1:8" x14ac:dyDescent="0.25">
      <c r="A12" s="25" t="s">
        <v>78</v>
      </c>
      <c r="B12" s="25" t="s">
        <v>50</v>
      </c>
      <c r="C12" s="25" t="s">
        <v>53</v>
      </c>
      <c r="D12" s="77">
        <f>SERVICE_TIME</f>
      </c>
      <c r="E12" s="78">
        <f>D12*HOURLY_RATE</f>
      </c>
      <c r="F12" s="28">
        <f>CONSUMABLES</f>
      </c>
      <c r="G12" s="28">
        <f>HOTEL_RATE</f>
      </c>
      <c r="H12" s="29">
        <f>F12+G12</f>
      </c>
    </row>
    <row r="13" spans="1:8" x14ac:dyDescent="0.25">
      <c r="A13" s="30" t="s">
        <v>79</v>
      </c>
      <c r="B13" s="30" t="s">
        <v>55</v>
      </c>
      <c r="C13" s="30" t="s">
        <v>54</v>
      </c>
      <c r="D13" s="79">
        <f>SERVICE_TIME</f>
      </c>
      <c r="E13" s="80">
        <f>D13*HOURLY_RATE</f>
      </c>
      <c r="F13" s="33">
        <f>CONSUMABLES</f>
      </c>
      <c r="G13" s="33">
        <v>0</v>
      </c>
      <c r="H13" s="34">
        <f>F13+G13</f>
      </c>
    </row>
    <row r="14" spans="1:8" x14ac:dyDescent="0.25">
      <c r="A14" s="30" t="s">
        <v>80</v>
      </c>
      <c r="B14" s="30" t="s">
        <v>55</v>
      </c>
      <c r="C14" s="30" t="s">
        <v>54</v>
      </c>
      <c r="D14" s="79">
        <f>SERVICE_TIME</f>
      </c>
      <c r="E14" s="80">
        <f>D14*HOURLY_RATE</f>
      </c>
      <c r="F14" s="33">
        <f>CONSUMABLES</f>
      </c>
      <c r="G14" s="33">
        <v>0</v>
      </c>
      <c r="H14" s="34">
        <f>F14+G14</f>
      </c>
    </row>
    <row r="15" spans="1:8" x14ac:dyDescent="0.25">
      <c r="A15" s="35" t="s">
        <v>81</v>
      </c>
      <c r="B15" s="35" t="s">
        <v>55</v>
      </c>
      <c r="C15" s="35" t="s">
        <v>56</v>
      </c>
      <c r="D15" s="81">
        <f>SERVICE_TIME</f>
      </c>
      <c r="E15" s="82">
        <f>D15*HOURLY_RATE</f>
      </c>
      <c r="F15" s="38">
        <f>CONSUMABLES</f>
      </c>
      <c r="G15" s="38">
        <v>0</v>
      </c>
      <c r="H15" s="39">
        <f>F15+G15</f>
      </c>
    </row>
    <row r="16" spans="1:8" x14ac:dyDescent="0.25">
      <c r="A16" s="35" t="s">
        <v>82</v>
      </c>
      <c r="B16" s="35" t="s">
        <v>55</v>
      </c>
      <c r="C16" s="35" t="s">
        <v>56</v>
      </c>
      <c r="D16" s="81">
        <f>SERVICE_TIME</f>
      </c>
      <c r="E16" s="82">
        <f>D16*HOURLY_RATE</f>
      </c>
      <c r="F16" s="38">
        <f>CONSUMABLES</f>
      </c>
      <c r="G16" s="38">
        <v>0</v>
      </c>
      <c r="H16" s="39">
        <f>F16+G16</f>
      </c>
    </row>
    <row r="17" spans="1:8" x14ac:dyDescent="0.25">
      <c r="A17" s="35" t="s">
        <v>83</v>
      </c>
      <c r="B17" s="35" t="s">
        <v>55</v>
      </c>
      <c r="C17" s="35" t="s">
        <v>56</v>
      </c>
      <c r="D17" s="81">
        <f>SERVICE_TIME</f>
      </c>
      <c r="E17" s="82">
        <f>D17*HOURLY_RATE</f>
      </c>
      <c r="F17" s="38">
        <f>CONSUMABLES</f>
      </c>
      <c r="G17" s="38">
        <v>0</v>
      </c>
      <c r="H17" s="39">
        <f>F17+G17</f>
      </c>
    </row>
    <row r="18" spans="1:8" x14ac:dyDescent="0.25">
      <c r="A18" s="40" t="s">
        <v>84</v>
      </c>
      <c r="B18" s="40" t="s">
        <v>55</v>
      </c>
      <c r="C18" s="40" t="s">
        <v>57</v>
      </c>
      <c r="D18" s="83">
        <f>SERVICE_TIME</f>
      </c>
      <c r="E18" s="84">
        <f>D18*HOURLY_RATE</f>
      </c>
      <c r="F18" s="43">
        <f>CONSUMABLES</f>
      </c>
      <c r="G18" s="43">
        <v>0</v>
      </c>
      <c r="H18" s="44">
        <f>F18+G18</f>
      </c>
    </row>
    <row r="19" spans="1:8" x14ac:dyDescent="0.25">
      <c r="A19" s="40" t="s">
        <v>85</v>
      </c>
      <c r="B19" s="40" t="s">
        <v>55</v>
      </c>
      <c r="C19" s="40" t="s">
        <v>57</v>
      </c>
      <c r="D19" s="83">
        <f>SERVICE_TIME</f>
      </c>
      <c r="E19" s="84">
        <f>D19*HOURLY_RATE</f>
      </c>
      <c r="F19" s="43">
        <f>CONSUMABLES</f>
      </c>
      <c r="G19" s="43">
        <v>0</v>
      </c>
      <c r="H19" s="44">
        <f>F19+G19</f>
      </c>
    </row>
    <row r="20" spans="1:8" x14ac:dyDescent="0.25">
      <c r="A20" s="40" t="s">
        <v>86</v>
      </c>
      <c r="B20" s="40" t="s">
        <v>55</v>
      </c>
      <c r="C20" s="40" t="s">
        <v>57</v>
      </c>
      <c r="D20" s="83">
        <f>SERVICE_TIME</f>
      </c>
      <c r="E20" s="84">
        <f>D20*HOURLY_RATE</f>
      </c>
      <c r="F20" s="43">
        <f>CONSUMABLES</f>
      </c>
      <c r="G20" s="43">
        <v>0</v>
      </c>
      <c r="H20" s="44">
        <f>F20+G20</f>
      </c>
    </row>
    <row r="21" spans="1:8" x14ac:dyDescent="0.25">
      <c r="A21" s="45" t="s">
        <v>87</v>
      </c>
      <c r="B21" s="45" t="s">
        <v>55</v>
      </c>
      <c r="C21" s="45" t="s">
        <v>58</v>
      </c>
      <c r="D21" s="85">
        <f>SERVICE_TIME</f>
      </c>
      <c r="E21" s="86">
        <f>D21*HOURLY_RATE</f>
      </c>
      <c r="F21" s="48">
        <f>CONSUMABLES</f>
      </c>
      <c r="G21" s="48">
        <v>0</v>
      </c>
      <c r="H21" s="49">
        <f>F21+G21</f>
      </c>
    </row>
    <row r="22" spans="1:8" x14ac:dyDescent="0.25">
      <c r="A22" s="45" t="s">
        <v>88</v>
      </c>
      <c r="B22" s="45" t="s">
        <v>55</v>
      </c>
      <c r="C22" s="45" t="s">
        <v>58</v>
      </c>
      <c r="D22" s="85">
        <f>SERVICE_TIME</f>
      </c>
      <c r="E22" s="86">
        <f>D22*HOURLY_RATE</f>
      </c>
      <c r="F22" s="48">
        <f>CONSUMABLES</f>
      </c>
      <c r="G22" s="48">
        <v>0</v>
      </c>
      <c r="H22" s="49">
        <f>F22+G22</f>
      </c>
    </row>
    <row r="23" spans="1:8" x14ac:dyDescent="0.25">
      <c r="A23" s="50" t="s">
        <v>89</v>
      </c>
      <c r="B23" s="50" t="s">
        <v>55</v>
      </c>
      <c r="C23" s="50" t="s">
        <v>59</v>
      </c>
      <c r="D23" s="87">
        <f>SERVICE_TIME</f>
      </c>
      <c r="E23" s="88">
        <f>D23*HOURLY_RATE</f>
      </c>
      <c r="F23" s="53">
        <f>CONSUMABLES</f>
      </c>
      <c r="G23" s="53">
        <v>0</v>
      </c>
      <c r="H23" s="54">
        <f>F23+G23</f>
      </c>
    </row>
    <row r="24" spans="1:8" x14ac:dyDescent="0.25">
      <c r="A24" s="50" t="s">
        <v>90</v>
      </c>
      <c r="B24" s="50" t="s">
        <v>55</v>
      </c>
      <c r="C24" s="50" t="s">
        <v>59</v>
      </c>
      <c r="D24" s="87">
        <f>SERVICE_TIME</f>
      </c>
      <c r="E24" s="88">
        <f>D24*HOURLY_RATE</f>
      </c>
      <c r="F24" s="53">
        <f>CONSUMABLES</f>
      </c>
      <c r="G24" s="53">
        <v>0</v>
      </c>
      <c r="H24" s="54">
        <f>F24+G24</f>
      </c>
    </row>
    <row r="25" spans="1:8" x14ac:dyDescent="0.25">
      <c r="A25" s="50" t="s">
        <v>91</v>
      </c>
      <c r="B25" s="50" t="s">
        <v>55</v>
      </c>
      <c r="C25" s="50" t="s">
        <v>59</v>
      </c>
      <c r="D25" s="87">
        <f>SERVICE_TIME</f>
      </c>
      <c r="E25" s="88">
        <f>D25*HOURLY_RATE</f>
      </c>
      <c r="F25" s="53">
        <f>CONSUMABLES</f>
      </c>
      <c r="G25" s="53">
        <v>0</v>
      </c>
      <c r="H25" s="54">
        <f>F25+G25</f>
      </c>
    </row>
    <row r="26" spans="1:8" x14ac:dyDescent="0.25">
      <c r="A26" s="55" t="s">
        <v>92</v>
      </c>
      <c r="B26" s="55" t="s">
        <v>55</v>
      </c>
      <c r="C26" s="55" t="s">
        <v>60</v>
      </c>
      <c r="D26" s="89">
        <f>SERVICE_TIME</f>
      </c>
      <c r="E26" s="90">
        <f>D26*HOURLY_RATE</f>
      </c>
      <c r="F26" s="58">
        <f>CONSUMABLES</f>
      </c>
      <c r="G26" s="58">
        <v>0</v>
      </c>
      <c r="H26" s="59">
        <f>F26+G26</f>
      </c>
    </row>
    <row r="27" spans="1:8" x14ac:dyDescent="0.25">
      <c r="A27" s="55" t="s">
        <v>93</v>
      </c>
      <c r="B27" s="55" t="s">
        <v>55</v>
      </c>
      <c r="C27" s="55" t="s">
        <v>60</v>
      </c>
      <c r="D27" s="89">
        <f>SERVICE_TIME</f>
      </c>
      <c r="E27" s="90">
        <f>D27*HOURLY_RATE</f>
      </c>
      <c r="F27" s="58">
        <f>CONSUMABLES</f>
      </c>
      <c r="G27" s="58">
        <v>0</v>
      </c>
      <c r="H27" s="59">
        <f>F27+G27</f>
      </c>
    </row>
    <row r="28" spans="1:8" x14ac:dyDescent="0.25">
      <c r="A28" s="55" t="s">
        <v>94</v>
      </c>
      <c r="B28" s="55" t="s">
        <v>55</v>
      </c>
      <c r="C28" s="55" t="s">
        <v>60</v>
      </c>
      <c r="D28" s="89">
        <f>SERVICE_TIME</f>
      </c>
      <c r="E28" s="90">
        <f>D28*HOURLY_RATE</f>
      </c>
      <c r="F28" s="58">
        <f>CONSUMABLES</f>
      </c>
      <c r="G28" s="58">
        <v>0</v>
      </c>
      <c r="H28" s="59">
        <f>F28+G28</f>
      </c>
    </row>
    <row r="29" spans="1:8" x14ac:dyDescent="0.25">
      <c r="A29" s="60" t="s">
        <v>61</v>
      </c>
      <c r="B29" s="60" t="s">
        <v>55</v>
      </c>
      <c r="C29" s="60" t="s">
        <v>61</v>
      </c>
      <c r="D29" s="91">
        <f>SERVICE_TIME</f>
      </c>
      <c r="E29" s="92">
        <f>D29*HOURLY_RATE</f>
      </c>
      <c r="F29" s="63">
        <f>CONSUMABLES</f>
      </c>
      <c r="G29" s="63">
        <v>0</v>
      </c>
      <c r="H29" s="64">
        <f>F29+G29</f>
      </c>
    </row>
    <row r="30" spans="1:8" s="93" customFormat="1" x14ac:dyDescent="0.25">
      <c r="A30" s="93" t="s">
        <v>62</v>
      </c>
      <c r="B30" s="93" t="s">
        <v>63</v>
      </c>
      <c r="C30" s="93" t="s">
        <v>63</v>
      </c>
      <c r="D30" s="94">
        <f>SUM(D5:D29)</f>
      </c>
      <c r="E30" s="95">
        <f>SUM(E5:E29)</f>
      </c>
      <c r="F30" s="96">
        <f>SUM(F5:F29)</f>
      </c>
      <c r="G30" s="96">
        <f>SUM(G5:G29)</f>
      </c>
      <c r="H30" s="96">
        <f>SUM(H5:H29)</f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C00000"/>
  </sheetPr>
  <dimension ref="A1:K30"/>
  <sheetViews>
    <sheetView workbookViewId="0">
      <pane xSplit="1" ySplit="4" topLeftCell="B5" activePane="bottomRight" state="frozen"/>
      <selection pane="bottomRight"/>
    </sheetView>
  </sheetViews>
  <sheetFormatPr defaultRowHeight="15" outlineLevelRow="0" outlineLevelCol="0" x14ac:dyDescent="55"/>
  <cols>
    <col min="1" max="1" width="18" customWidth="1"/>
    <col min="2" max="4" width="12" customWidth="1"/>
    <col min="5" max="10" width="14" customWidth="1"/>
    <col min="11" max="11" width="16" customWidth="1"/>
  </cols>
  <sheetData>
    <row r="1" ht="30" customHeight="1" spans="1:11" x14ac:dyDescent="0.25">
      <c r="A1" s="97" t="s">
        <v>95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x14ac:dyDescent="0.25">
      <c r="A2" s="8" t="s">
        <v>96</v>
      </c>
      <c r="B2" s="8"/>
      <c r="C2" s="8"/>
      <c r="D2" s="8"/>
      <c r="E2" s="8"/>
      <c r="F2" s="8"/>
      <c r="G2" s="8"/>
      <c r="H2" s="8"/>
      <c r="I2" s="8"/>
      <c r="J2" s="8"/>
      <c r="K2" s="8"/>
    </row>
    <row r="4" ht="40" customHeight="1" spans="1:11" s="98" customFormat="1" x14ac:dyDescent="0.25">
      <c r="A4" s="98" t="s">
        <v>66</v>
      </c>
      <c r="B4" s="98" t="s">
        <v>97</v>
      </c>
      <c r="C4" s="98" t="s">
        <v>98</v>
      </c>
      <c r="D4" s="98" t="s">
        <v>99</v>
      </c>
      <c r="E4" s="98" t="s">
        <v>100</v>
      </c>
      <c r="F4" s="98" t="s">
        <v>101</v>
      </c>
      <c r="G4" s="98" t="s">
        <v>102</v>
      </c>
      <c r="H4" s="98" t="s">
        <v>103</v>
      </c>
      <c r="I4" s="98" t="s">
        <v>104</v>
      </c>
      <c r="J4" s="98" t="s">
        <v>105</v>
      </c>
      <c r="K4" s="98" t="s">
        <v>106</v>
      </c>
    </row>
    <row r="5" spans="1:11" x14ac:dyDescent="0.25">
      <c r="A5" s="10" t="s">
        <v>72</v>
      </c>
      <c r="B5" s="10" t="s">
        <v>50</v>
      </c>
      <c r="C5" s="11">
        <v>32.3</v>
      </c>
      <c r="D5" s="11">
        <f>C5*2</f>
      </c>
      <c r="E5" s="12">
        <f>D5/DRIVING_SPEED</f>
      </c>
      <c r="F5" s="12">
        <f>SERVICE_TIME</f>
      </c>
      <c r="G5" s="12">
        <f>E5+F5</f>
      </c>
      <c r="H5" s="13">
        <f>D5*MILEAGE_RATE*GPM_FACTOR</f>
      </c>
      <c r="I5" s="13">
        <f>G5*HOURLY_RATE*GPM_FACTOR</f>
      </c>
      <c r="J5" s="13">
        <f>GPM_PARTS</f>
      </c>
      <c r="K5" s="14">
        <f>H5+I5+J5</f>
      </c>
    </row>
    <row r="6" spans="1:11" x14ac:dyDescent="0.25">
      <c r="A6" s="10" t="s">
        <v>73</v>
      </c>
      <c r="B6" s="10" t="s">
        <v>50</v>
      </c>
      <c r="C6" s="11">
        <v>3</v>
      </c>
      <c r="D6" s="11">
        <f>C6*2</f>
      </c>
      <c r="E6" s="12">
        <f>D6/DRIVING_SPEED</f>
      </c>
      <c r="F6" s="12">
        <f>SERVICE_TIME</f>
      </c>
      <c r="G6" s="12">
        <f>E6+F6</f>
      </c>
      <c r="H6" s="13">
        <f>D6*MILEAGE_RATE*GPM_FACTOR</f>
      </c>
      <c r="I6" s="13">
        <f>G6*HOURLY_RATE*GPM_FACTOR</f>
      </c>
      <c r="J6" s="13">
        <f>GPM_PARTS</f>
      </c>
      <c r="K6" s="14">
        <f>H6+I6+J6</f>
      </c>
    </row>
    <row r="7" spans="1:11" x14ac:dyDescent="0.25">
      <c r="A7" s="10" t="s">
        <v>74</v>
      </c>
      <c r="B7" s="10" t="s">
        <v>50</v>
      </c>
      <c r="C7" s="11">
        <v>6.5</v>
      </c>
      <c r="D7" s="11">
        <f>C7*2</f>
      </c>
      <c r="E7" s="12">
        <f>D7/DRIVING_SPEED</f>
      </c>
      <c r="F7" s="12">
        <f>SERVICE_TIME</f>
      </c>
      <c r="G7" s="12">
        <f>E7+F7</f>
      </c>
      <c r="H7" s="13">
        <f>D7*MILEAGE_RATE*GPM_FACTOR</f>
      </c>
      <c r="I7" s="13">
        <f>G7*HOURLY_RATE*GPM_FACTOR</f>
      </c>
      <c r="J7" s="13">
        <f>GPM_PARTS</f>
      </c>
      <c r="K7" s="14">
        <f>H7+I7+J7</f>
      </c>
    </row>
    <row r="8" spans="1:11" x14ac:dyDescent="0.25">
      <c r="A8" s="15" t="s">
        <v>75</v>
      </c>
      <c r="B8" s="15" t="s">
        <v>50</v>
      </c>
      <c r="C8" s="16">
        <v>71.1</v>
      </c>
      <c r="D8" s="16">
        <f>C8*2</f>
      </c>
      <c r="E8" s="17">
        <f>D8/DRIVING_SPEED</f>
      </c>
      <c r="F8" s="17">
        <f>SERVICE_TIME</f>
      </c>
      <c r="G8" s="17">
        <f>E8+F8</f>
      </c>
      <c r="H8" s="18">
        <f>D8*MILEAGE_RATE*GPM_FACTOR</f>
      </c>
      <c r="I8" s="18">
        <f>G8*HOURLY_RATE*GPM_FACTOR</f>
      </c>
      <c r="J8" s="18">
        <f>GPM_PARTS</f>
      </c>
      <c r="K8" s="19">
        <f>H8+I8+J8</f>
      </c>
    </row>
    <row r="9" spans="1:11" x14ac:dyDescent="0.25">
      <c r="A9" s="15" t="s">
        <v>76</v>
      </c>
      <c r="B9" s="15" t="s">
        <v>50</v>
      </c>
      <c r="C9" s="16">
        <v>84</v>
      </c>
      <c r="D9" s="16">
        <f>C9*2</f>
      </c>
      <c r="E9" s="17">
        <f>D9/DRIVING_SPEED</f>
      </c>
      <c r="F9" s="17">
        <f>SERVICE_TIME</f>
      </c>
      <c r="G9" s="17">
        <f>E9+F9</f>
      </c>
      <c r="H9" s="18">
        <f>D9*MILEAGE_RATE*GPM_FACTOR</f>
      </c>
      <c r="I9" s="18">
        <f>G9*HOURLY_RATE*GPM_FACTOR</f>
      </c>
      <c r="J9" s="18">
        <f>GPM_PARTS</f>
      </c>
      <c r="K9" s="19">
        <f>H9+I9+J9</f>
      </c>
    </row>
    <row r="10" spans="1:11" x14ac:dyDescent="0.25">
      <c r="A10" s="20" t="s">
        <v>52</v>
      </c>
      <c r="B10" s="20" t="s">
        <v>50</v>
      </c>
      <c r="C10" s="21">
        <v>188.4</v>
      </c>
      <c r="D10" s="21">
        <f>C10*2</f>
      </c>
      <c r="E10" s="22">
        <f>D10/DRIVING_SPEED</f>
      </c>
      <c r="F10" s="22">
        <f>SERVICE_TIME</f>
      </c>
      <c r="G10" s="22">
        <f>E10+F10</f>
      </c>
      <c r="H10" s="23">
        <f>D10*MILEAGE_RATE*GPM_FACTOR</f>
      </c>
      <c r="I10" s="23">
        <f>G10*HOURLY_RATE*GPM_FACTOR</f>
      </c>
      <c r="J10" s="23">
        <f>GPM_PARTS</f>
      </c>
      <c r="K10" s="24">
        <f>H10+I10+J10</f>
      </c>
    </row>
    <row r="11" spans="1:11" x14ac:dyDescent="0.25">
      <c r="A11" s="25" t="s">
        <v>77</v>
      </c>
      <c r="B11" s="25" t="s">
        <v>50</v>
      </c>
      <c r="C11" s="26">
        <v>71.9</v>
      </c>
      <c r="D11" s="26">
        <f>C11*2</f>
      </c>
      <c r="E11" s="27">
        <f>D11/DRIVING_SPEED</f>
      </c>
      <c r="F11" s="27">
        <f>SERVICE_TIME</f>
      </c>
      <c r="G11" s="27">
        <f>E11+F11</f>
      </c>
      <c r="H11" s="28">
        <f>D11*MILEAGE_RATE*GPM_FACTOR</f>
      </c>
      <c r="I11" s="28">
        <f>G11*HOURLY_RATE*GPM_FACTOR</f>
      </c>
      <c r="J11" s="28">
        <f>GPM_PARTS</f>
      </c>
      <c r="K11" s="29">
        <f>H11+I11+J11</f>
      </c>
    </row>
    <row r="12" spans="1:11" x14ac:dyDescent="0.25">
      <c r="A12" s="25" t="s">
        <v>78</v>
      </c>
      <c r="B12" s="25" t="s">
        <v>50</v>
      </c>
      <c r="C12" s="26">
        <v>244.8</v>
      </c>
      <c r="D12" s="26">
        <f>C12*2</f>
      </c>
      <c r="E12" s="27">
        <f>D12/DRIVING_SPEED</f>
      </c>
      <c r="F12" s="27">
        <f>SERVICE_TIME</f>
      </c>
      <c r="G12" s="27">
        <f>E12+F12</f>
      </c>
      <c r="H12" s="28">
        <f>D12*MILEAGE_RATE*GPM_FACTOR</f>
      </c>
      <c r="I12" s="28">
        <f>G12*HOURLY_RATE*GPM_FACTOR</f>
      </c>
      <c r="J12" s="28">
        <f>GPM_PARTS</f>
      </c>
      <c r="K12" s="29">
        <f>H12+I12+J12</f>
      </c>
    </row>
    <row r="13" spans="1:11" x14ac:dyDescent="0.25">
      <c r="A13" s="30" t="s">
        <v>79</v>
      </c>
      <c r="B13" s="30" t="s">
        <v>55</v>
      </c>
      <c r="C13" s="31">
        <v>154.9</v>
      </c>
      <c r="D13" s="31">
        <f>C13*2</f>
      </c>
      <c r="E13" s="32">
        <f>D13/DRIVING_SPEED</f>
      </c>
      <c r="F13" s="32">
        <f>SERVICE_TIME</f>
      </c>
      <c r="G13" s="32">
        <f>E13+F13</f>
      </c>
      <c r="H13" s="33">
        <f>D13*MILEAGE_RATE*GPM_FACTOR</f>
      </c>
      <c r="I13" s="33">
        <f>G13*HOURLY_RATE*GPM_FACTOR</f>
      </c>
      <c r="J13" s="33">
        <f>GPM_PARTS</f>
      </c>
      <c r="K13" s="34">
        <f>H13+I13+J13</f>
      </c>
    </row>
    <row r="14" spans="1:11" x14ac:dyDescent="0.25">
      <c r="A14" s="30" t="s">
        <v>80</v>
      </c>
      <c r="B14" s="30" t="s">
        <v>50</v>
      </c>
      <c r="C14" s="31">
        <v>132.5</v>
      </c>
      <c r="D14" s="31">
        <f>C14*2</f>
      </c>
      <c r="E14" s="32">
        <f>D14/DRIVING_SPEED</f>
      </c>
      <c r="F14" s="32">
        <f>SERVICE_TIME</f>
      </c>
      <c r="G14" s="32">
        <f>E14+F14</f>
      </c>
      <c r="H14" s="33">
        <f>D14*MILEAGE_RATE*GPM_FACTOR</f>
      </c>
      <c r="I14" s="33">
        <f>G14*HOURLY_RATE*GPM_FACTOR</f>
      </c>
      <c r="J14" s="33">
        <f>GPM_PARTS</f>
      </c>
      <c r="K14" s="34">
        <f>H14+I14+J14</f>
      </c>
    </row>
    <row r="15" spans="1:11" x14ac:dyDescent="0.25">
      <c r="A15" s="35" t="s">
        <v>81</v>
      </c>
      <c r="B15" s="35" t="s">
        <v>55</v>
      </c>
      <c r="C15" s="36">
        <v>2.5</v>
      </c>
      <c r="D15" s="36">
        <f>C15*2</f>
      </c>
      <c r="E15" s="37">
        <f>D15/DRIVING_SPEED</f>
      </c>
      <c r="F15" s="37">
        <f>SERVICE_TIME</f>
      </c>
      <c r="G15" s="37">
        <f>E15+F15</f>
      </c>
      <c r="H15" s="38">
        <f>D15*MILEAGE_RATE*GPM_FACTOR</f>
      </c>
      <c r="I15" s="38">
        <f>G15*HOURLY_RATE*GPM_FACTOR</f>
      </c>
      <c r="J15" s="38">
        <f>GPM_PARTS</f>
      </c>
      <c r="K15" s="39">
        <f>H15+I15+J15</f>
      </c>
    </row>
    <row r="16" spans="1:11" x14ac:dyDescent="0.25">
      <c r="A16" s="35" t="s">
        <v>82</v>
      </c>
      <c r="B16" s="35" t="s">
        <v>55</v>
      </c>
      <c r="C16" s="36">
        <v>7.4</v>
      </c>
      <c r="D16" s="36">
        <f>C16*2</f>
      </c>
      <c r="E16" s="37">
        <f>D16/DRIVING_SPEED</f>
      </c>
      <c r="F16" s="37">
        <f>SERVICE_TIME</f>
      </c>
      <c r="G16" s="37">
        <f>E16+F16</f>
      </c>
      <c r="H16" s="38">
        <f>D16*MILEAGE_RATE*GPM_FACTOR</f>
      </c>
      <c r="I16" s="38">
        <f>G16*HOURLY_RATE*GPM_FACTOR</f>
      </c>
      <c r="J16" s="38">
        <f>GPM_PARTS</f>
      </c>
      <c r="K16" s="39">
        <f>H16+I16+J16</f>
      </c>
    </row>
    <row r="17" spans="1:11" x14ac:dyDescent="0.25">
      <c r="A17" s="35" t="s">
        <v>83</v>
      </c>
      <c r="B17" s="35" t="s">
        <v>55</v>
      </c>
      <c r="C17" s="36">
        <v>15.4</v>
      </c>
      <c r="D17" s="36">
        <f>C17*2</f>
      </c>
      <c r="E17" s="37">
        <f>D17/DRIVING_SPEED</f>
      </c>
      <c r="F17" s="37">
        <f>SERVICE_TIME</f>
      </c>
      <c r="G17" s="37">
        <f>E17+F17</f>
      </c>
      <c r="H17" s="38">
        <f>D17*MILEAGE_RATE*GPM_FACTOR</f>
      </c>
      <c r="I17" s="38">
        <f>G17*HOURLY_RATE*GPM_FACTOR</f>
      </c>
      <c r="J17" s="38">
        <f>GPM_PARTS</f>
      </c>
      <c r="K17" s="39">
        <f>H17+I17+J17</f>
      </c>
    </row>
    <row r="18" spans="1:11" x14ac:dyDescent="0.25">
      <c r="A18" s="40" t="s">
        <v>84</v>
      </c>
      <c r="B18" s="40" t="s">
        <v>55</v>
      </c>
      <c r="C18" s="41">
        <v>36.1</v>
      </c>
      <c r="D18" s="41">
        <f>C18*2</f>
      </c>
      <c r="E18" s="42">
        <f>D18/DRIVING_SPEED</f>
      </c>
      <c r="F18" s="42">
        <f>SERVICE_TIME</f>
      </c>
      <c r="G18" s="42">
        <f>E18+F18</f>
      </c>
      <c r="H18" s="43">
        <f>D18*MILEAGE_RATE*GPM_FACTOR</f>
      </c>
      <c r="I18" s="43">
        <f>G18*HOURLY_RATE*GPM_FACTOR</f>
      </c>
      <c r="J18" s="43">
        <f>GPM_PARTS</f>
      </c>
      <c r="K18" s="44">
        <f>H18+I18+J18</f>
      </c>
    </row>
    <row r="19" spans="1:11" x14ac:dyDescent="0.25">
      <c r="A19" s="40" t="s">
        <v>85</v>
      </c>
      <c r="B19" s="40" t="s">
        <v>55</v>
      </c>
      <c r="C19" s="41">
        <v>32.5</v>
      </c>
      <c r="D19" s="41">
        <f>C19*2</f>
      </c>
      <c r="E19" s="42">
        <f>D19/DRIVING_SPEED</f>
      </c>
      <c r="F19" s="42">
        <f>SERVICE_TIME</f>
      </c>
      <c r="G19" s="42">
        <f>E19+F19</f>
      </c>
      <c r="H19" s="43">
        <f>D19*MILEAGE_RATE*GPM_FACTOR</f>
      </c>
      <c r="I19" s="43">
        <f>G19*HOURLY_RATE*GPM_FACTOR</f>
      </c>
      <c r="J19" s="43">
        <f>GPM_PARTS</f>
      </c>
      <c r="K19" s="44">
        <f>H19+I19+J19</f>
      </c>
    </row>
    <row r="20" spans="1:11" x14ac:dyDescent="0.25">
      <c r="A20" s="40" t="s">
        <v>86</v>
      </c>
      <c r="B20" s="40" t="s">
        <v>55</v>
      </c>
      <c r="C20" s="41">
        <v>46.5</v>
      </c>
      <c r="D20" s="41">
        <f>C20*2</f>
      </c>
      <c r="E20" s="42">
        <f>D20/DRIVING_SPEED</f>
      </c>
      <c r="F20" s="42">
        <f>SERVICE_TIME</f>
      </c>
      <c r="G20" s="42">
        <f>E20+F20</f>
      </c>
      <c r="H20" s="43">
        <f>D20*MILEAGE_RATE*GPM_FACTOR</f>
      </c>
      <c r="I20" s="43">
        <f>G20*HOURLY_RATE*GPM_FACTOR</f>
      </c>
      <c r="J20" s="43">
        <f>GPM_PARTS</f>
      </c>
      <c r="K20" s="44">
        <f>H20+I20+J20</f>
      </c>
    </row>
    <row r="21" spans="1:11" x14ac:dyDescent="0.25">
      <c r="A21" s="45" t="s">
        <v>87</v>
      </c>
      <c r="B21" s="45" t="s">
        <v>55</v>
      </c>
      <c r="C21" s="46">
        <v>62.4</v>
      </c>
      <c r="D21" s="46">
        <f>C21*2</f>
      </c>
      <c r="E21" s="47">
        <f>D21/DRIVING_SPEED</f>
      </c>
      <c r="F21" s="47">
        <f>SERVICE_TIME</f>
      </c>
      <c r="G21" s="47">
        <f>E21+F21</f>
      </c>
      <c r="H21" s="48">
        <f>D21*MILEAGE_RATE*GPM_FACTOR</f>
      </c>
      <c r="I21" s="48">
        <f>G21*HOURLY_RATE*GPM_FACTOR</f>
      </c>
      <c r="J21" s="48">
        <f>GPM_PARTS</f>
      </c>
      <c r="K21" s="49">
        <f>H21+I21+J21</f>
      </c>
    </row>
    <row r="22" spans="1:11" x14ac:dyDescent="0.25">
      <c r="A22" s="45" t="s">
        <v>88</v>
      </c>
      <c r="B22" s="45" t="s">
        <v>55</v>
      </c>
      <c r="C22" s="46">
        <v>93.8</v>
      </c>
      <c r="D22" s="46">
        <f>C22*2</f>
      </c>
      <c r="E22" s="47">
        <f>D22/DRIVING_SPEED</f>
      </c>
      <c r="F22" s="47">
        <f>SERVICE_TIME</f>
      </c>
      <c r="G22" s="47">
        <f>E22+F22</f>
      </c>
      <c r="H22" s="48">
        <f>D22*MILEAGE_RATE*GPM_FACTOR</f>
      </c>
      <c r="I22" s="48">
        <f>G22*HOURLY_RATE*GPM_FACTOR</f>
      </c>
      <c r="J22" s="48">
        <f>GPM_PARTS</f>
      </c>
      <c r="K22" s="49">
        <f>H22+I22+J22</f>
      </c>
    </row>
    <row r="23" spans="1:11" x14ac:dyDescent="0.25">
      <c r="A23" s="50" t="s">
        <v>89</v>
      </c>
      <c r="B23" s="50" t="s">
        <v>55</v>
      </c>
      <c r="C23" s="51">
        <v>60.8</v>
      </c>
      <c r="D23" s="51">
        <f>C23*2</f>
      </c>
      <c r="E23" s="52">
        <f>D23/DRIVING_SPEED</f>
      </c>
      <c r="F23" s="52">
        <f>SERVICE_TIME</f>
      </c>
      <c r="G23" s="52">
        <f>E23+F23</f>
      </c>
      <c r="H23" s="53">
        <f>D23*MILEAGE_RATE*GPM_FACTOR</f>
      </c>
      <c r="I23" s="53">
        <f>G23*HOURLY_RATE*GPM_FACTOR</f>
      </c>
      <c r="J23" s="53">
        <f>GPM_PARTS</f>
      </c>
      <c r="K23" s="54">
        <f>H23+I23+J23</f>
      </c>
    </row>
    <row r="24" spans="1:11" x14ac:dyDescent="0.25">
      <c r="A24" s="50" t="s">
        <v>90</v>
      </c>
      <c r="B24" s="50" t="s">
        <v>55</v>
      </c>
      <c r="C24" s="51">
        <v>112.8</v>
      </c>
      <c r="D24" s="51">
        <f>C24*2</f>
      </c>
      <c r="E24" s="52">
        <f>D24/DRIVING_SPEED</f>
      </c>
      <c r="F24" s="52">
        <f>SERVICE_TIME</f>
      </c>
      <c r="G24" s="52">
        <f>E24+F24</f>
      </c>
      <c r="H24" s="53">
        <f>D24*MILEAGE_RATE*GPM_FACTOR</f>
      </c>
      <c r="I24" s="53">
        <f>G24*HOURLY_RATE*GPM_FACTOR</f>
      </c>
      <c r="J24" s="53">
        <f>GPM_PARTS</f>
      </c>
      <c r="K24" s="54">
        <f>H24+I24+J24</f>
      </c>
    </row>
    <row r="25" spans="1:11" x14ac:dyDescent="0.25">
      <c r="A25" s="50" t="s">
        <v>91</v>
      </c>
      <c r="B25" s="50" t="s">
        <v>55</v>
      </c>
      <c r="C25" s="51">
        <v>119.5</v>
      </c>
      <c r="D25" s="51">
        <f>C25*2</f>
      </c>
      <c r="E25" s="52">
        <f>D25/DRIVING_SPEED</f>
      </c>
      <c r="F25" s="52">
        <f>SERVICE_TIME</f>
      </c>
      <c r="G25" s="52">
        <f>E25+F25</f>
      </c>
      <c r="H25" s="53">
        <f>D25*MILEAGE_RATE*GPM_FACTOR</f>
      </c>
      <c r="I25" s="53">
        <f>G25*HOURLY_RATE*GPM_FACTOR</f>
      </c>
      <c r="J25" s="53">
        <f>GPM_PARTS</f>
      </c>
      <c r="K25" s="54">
        <f>H25+I25+J25</f>
      </c>
    </row>
    <row r="26" spans="1:11" x14ac:dyDescent="0.25">
      <c r="A26" s="55" t="s">
        <v>92</v>
      </c>
      <c r="B26" s="55" t="s">
        <v>55</v>
      </c>
      <c r="C26" s="56">
        <v>40.7</v>
      </c>
      <c r="D26" s="56">
        <f>C26*2</f>
      </c>
      <c r="E26" s="57">
        <f>D26/DRIVING_SPEED</f>
      </c>
      <c r="F26" s="57">
        <f>SERVICE_TIME</f>
      </c>
      <c r="G26" s="57">
        <f>E26+F26</f>
      </c>
      <c r="H26" s="58">
        <f>D26*MILEAGE_RATE*GPM_FACTOR</f>
      </c>
      <c r="I26" s="58">
        <f>G26*HOURLY_RATE*GPM_FACTOR</f>
      </c>
      <c r="J26" s="58">
        <f>GPM_PARTS</f>
      </c>
      <c r="K26" s="59">
        <f>H26+I26+J26</f>
      </c>
    </row>
    <row r="27" spans="1:11" x14ac:dyDescent="0.25">
      <c r="A27" s="55" t="s">
        <v>93</v>
      </c>
      <c r="B27" s="55" t="s">
        <v>55</v>
      </c>
      <c r="C27" s="56">
        <v>56.6</v>
      </c>
      <c r="D27" s="56">
        <f>C27*2</f>
      </c>
      <c r="E27" s="57">
        <f>D27/DRIVING_SPEED</f>
      </c>
      <c r="F27" s="57">
        <f>SERVICE_TIME</f>
      </c>
      <c r="G27" s="57">
        <f>E27+F27</f>
      </c>
      <c r="H27" s="58">
        <f>D27*MILEAGE_RATE*GPM_FACTOR</f>
      </c>
      <c r="I27" s="58">
        <f>G27*HOURLY_RATE*GPM_FACTOR</f>
      </c>
      <c r="J27" s="58">
        <f>GPM_PARTS</f>
      </c>
      <c r="K27" s="59">
        <f>H27+I27+J27</f>
      </c>
    </row>
    <row r="28" spans="1:11" x14ac:dyDescent="0.25">
      <c r="A28" s="55" t="s">
        <v>94</v>
      </c>
      <c r="B28" s="55" t="s">
        <v>55</v>
      </c>
      <c r="C28" s="56">
        <v>66.8</v>
      </c>
      <c r="D28" s="56">
        <f>C28*2</f>
      </c>
      <c r="E28" s="57">
        <f>D28/DRIVING_SPEED</f>
      </c>
      <c r="F28" s="57">
        <f>SERVICE_TIME</f>
      </c>
      <c r="G28" s="57">
        <f>E28+F28</f>
      </c>
      <c r="H28" s="58">
        <f>D28*MILEAGE_RATE*GPM_FACTOR</f>
      </c>
      <c r="I28" s="58">
        <f>G28*HOURLY_RATE*GPM_FACTOR</f>
      </c>
      <c r="J28" s="58">
        <f>GPM_PARTS</f>
      </c>
      <c r="K28" s="59">
        <f>H28+I28+J28</f>
      </c>
    </row>
    <row r="29" spans="1:11" x14ac:dyDescent="0.25">
      <c r="A29" s="60" t="s">
        <v>61</v>
      </c>
      <c r="B29" s="60" t="s">
        <v>55</v>
      </c>
      <c r="C29" s="61">
        <v>140.9</v>
      </c>
      <c r="D29" s="61">
        <f>C29*2</f>
      </c>
      <c r="E29" s="62">
        <f>D29/DRIVING_SPEED</f>
      </c>
      <c r="F29" s="62">
        <f>SERVICE_TIME</f>
      </c>
      <c r="G29" s="62">
        <f>E29+F29</f>
      </c>
      <c r="H29" s="63">
        <f>D29*MILEAGE_RATE*GPM_FACTOR</f>
      </c>
      <c r="I29" s="63">
        <f>G29*HOURLY_RATE*GPM_FACTOR</f>
      </c>
      <c r="J29" s="63">
        <f>GPM_PARTS</f>
      </c>
      <c r="K29" s="64">
        <f>H29+I29+J29</f>
      </c>
    </row>
    <row r="30" spans="1:11" s="99" customFormat="1" x14ac:dyDescent="0.25">
      <c r="A30" s="99" t="s">
        <v>62</v>
      </c>
      <c r="B30" s="99" t="s">
        <v>63</v>
      </c>
      <c r="C30" s="99" t="s">
        <v>63</v>
      </c>
      <c r="D30" s="100">
        <f>SUM(D5:D29)</f>
      </c>
      <c r="E30" s="101">
        <f>SUM(E5:E29)</f>
      </c>
      <c r="F30" s="101">
        <f>SUM(F5:F29)</f>
      </c>
      <c r="G30" s="101">
        <f>SUM(G5:G29)</f>
      </c>
      <c r="H30" s="102">
        <f>SUM(H5:H29)</f>
      </c>
      <c r="I30" s="102">
        <f>SUM(I5:I29)</f>
      </c>
      <c r="J30" s="102">
        <f>SUM(J5:J29)</f>
      </c>
      <c r="K30" s="102">
        <f>SUM(K5:K29)</f>
      </c>
    </row>
  </sheetData>
  <mergeCells count="2">
    <mergeCell ref="A1:K1"/>
    <mergeCell ref="A2:K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00000"/>
  </sheetPr>
  <dimension ref="A1:C28"/>
  <sheetFormatPr defaultRowHeight="15" outlineLevelRow="0" outlineLevelCol="0" x14ac:dyDescent="55"/>
  <cols>
    <col min="1" max="1" width="35" customWidth="1"/>
    <col min="2" max="2" width="18" customWidth="1"/>
    <col min="3" max="3" width="45" customWidth="1"/>
  </cols>
  <sheetData>
    <row r="1" ht="35" customHeight="1" spans="1:3" x14ac:dyDescent="0.25">
      <c r="A1" s="103" t="s">
        <v>107</v>
      </c>
      <c r="B1" s="103"/>
      <c r="C1" s="103"/>
    </row>
    <row r="3" spans="1:1" s="104" customFormat="1" x14ac:dyDescent="0.25">
      <c r="A3" s="104" t="s">
        <v>108</v>
      </c>
    </row>
    <row r="4" spans="1:3" x14ac:dyDescent="0.25">
      <c r="A4" t="s">
        <v>109</v>
      </c>
      <c r="B4" s="105">
        <f>'Route Costs'!M16</f>
      </c>
      <c r="C4" t="s">
        <v>110</v>
      </c>
    </row>
    <row r="5" spans="1:3" x14ac:dyDescent="0.25">
      <c r="A5" t="s">
        <v>111</v>
      </c>
      <c r="B5" s="105">
        <f>'Site Costs'!H30</f>
      </c>
      <c r="C5" t="s">
        <v>112</v>
      </c>
    </row>
    <row r="6" spans="1:3" s="106" customFormat="1" x14ac:dyDescent="0.25">
      <c r="A6" s="106" t="s">
        <v>113</v>
      </c>
      <c r="B6" s="107">
        <f>B4+B5</f>
      </c>
      <c r="C6" s="106" t="s">
        <v>63</v>
      </c>
    </row>
    <row r="8" spans="1:1" s="108" customFormat="1" x14ac:dyDescent="0.25">
      <c r="A8" s="108" t="s">
        <v>114</v>
      </c>
    </row>
    <row r="9" spans="1:3" x14ac:dyDescent="0.25">
      <c r="A9" t="s">
        <v>115</v>
      </c>
      <c r="B9" s="105">
        <f>'GPM Emergency Costs'!H30</f>
      </c>
      <c r="C9" t="s">
        <v>116</v>
      </c>
    </row>
    <row r="10" spans="1:3" x14ac:dyDescent="0.25">
      <c r="A10" t="s">
        <v>117</v>
      </c>
      <c r="B10" s="105">
        <f>'GPM Emergency Costs'!I30</f>
      </c>
      <c r="C10" t="s">
        <v>118</v>
      </c>
    </row>
    <row r="11" spans="1:3" x14ac:dyDescent="0.25">
      <c r="A11" t="s">
        <v>119</v>
      </c>
      <c r="B11" s="105">
        <f>'GPM Emergency Costs'!J30</f>
      </c>
      <c r="C11" t="s">
        <v>120</v>
      </c>
    </row>
    <row r="12" spans="1:3" s="106" customFormat="1" x14ac:dyDescent="0.25">
      <c r="A12" s="106" t="s">
        <v>121</v>
      </c>
      <c r="B12" s="109">
        <f>'GPM Emergency Costs'!K30</f>
      </c>
      <c r="C12" s="106" t="s">
        <v>63</v>
      </c>
    </row>
    <row r="14" spans="1:3" s="110" customFormat="1" x14ac:dyDescent="0.25">
      <c r="A14" s="110" t="s">
        <v>122</v>
      </c>
      <c r="B14" s="111">
        <f>B6+B12</f>
      </c>
      <c r="C14" s="110" t="s">
        <v>63</v>
      </c>
    </row>
    <row r="17" spans="1:1" s="112" customFormat="1" x14ac:dyDescent="0.25">
      <c r="A17" s="112" t="s">
        <v>123</v>
      </c>
    </row>
    <row r="18" spans="1:1" x14ac:dyDescent="0.25">
      <c r="A18" s="113" t="s">
        <v>49</v>
      </c>
    </row>
    <row r="19" spans="1:1" x14ac:dyDescent="0.25">
      <c r="A19" s="114" t="s">
        <v>51</v>
      </c>
    </row>
    <row r="20" spans="1:1" x14ac:dyDescent="0.25">
      <c r="A20" s="115" t="s">
        <v>52</v>
      </c>
    </row>
    <row r="21" spans="1:1" x14ac:dyDescent="0.25">
      <c r="A21" s="116" t="s">
        <v>53</v>
      </c>
    </row>
    <row r="22" spans="1:1" x14ac:dyDescent="0.25">
      <c r="A22" s="117" t="s">
        <v>54</v>
      </c>
    </row>
    <row r="23" spans="1:1" x14ac:dyDescent="0.25">
      <c r="A23" s="118" t="s">
        <v>56</v>
      </c>
    </row>
    <row r="24" spans="1:1" x14ac:dyDescent="0.25">
      <c r="A24" s="119" t="s">
        <v>57</v>
      </c>
    </row>
    <row r="25" spans="1:1" x14ac:dyDescent="0.25">
      <c r="A25" s="120" t="s">
        <v>58</v>
      </c>
    </row>
    <row r="26" spans="1:1" x14ac:dyDescent="0.25">
      <c r="A26" s="121" t="s">
        <v>59</v>
      </c>
    </row>
    <row r="27" spans="1:1" x14ac:dyDescent="0.25">
      <c r="A27" s="122" t="s">
        <v>60</v>
      </c>
    </row>
    <row r="28" spans="1:1" x14ac:dyDescent="0.25">
      <c r="A28" s="123" t="s">
        <v>61</v>
      </c>
    </row>
  </sheetData>
  <mergeCells count="1">
    <mergeCell ref="A1:C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Rates</vt:lpstr>
      <vt:lpstr>Route Costs</vt:lpstr>
      <vt:lpstr>Site Costs</vt:lpstr>
      <vt:lpstr>GPM Emergency Costs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FlexNet Costing</dc:creator>
  <dc:title/>
  <dc:subject/>
  <dc:description/>
  <cp:keywords/>
  <cp:category/>
  <cp:lastModifiedBy>Unknown</cp:lastModifiedBy>
  <dcterms:created xsi:type="dcterms:W3CDTF">2026-01-22T20:00:02Z</dcterms:created>
  <dcterms:modified xsi:type="dcterms:W3CDTF">2026-01-22T20:00:02Z</dcterms:modified>
</cp:coreProperties>
</file>